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mc:AlternateContent xmlns:mc="http://schemas.openxmlformats.org/markup-compatibility/2006">
    <mc:Choice Requires="x15">
      <x15ac:absPath xmlns:x15ac="http://schemas.microsoft.com/office/spreadsheetml/2010/11/ac" url="Z:\Content\Online Tools\Current\Business\cost of an employee\"/>
    </mc:Choice>
  </mc:AlternateContent>
  <xr:revisionPtr revIDLastSave="0" documentId="13_ncr:1_{515E2788-61E2-47F7-AA9D-8A4B0AAD8818}" xr6:coauthVersionLast="43" xr6:coauthVersionMax="43" xr10:uidLastSave="{00000000-0000-0000-0000-000000000000}"/>
  <bookViews>
    <workbookView xWindow="-120" yWindow="-120" windowWidth="29040" windowHeight="15840" tabRatio="767" xr2:uid="{00000000-000D-0000-FFFF-FFFF00000000}"/>
  </bookViews>
  <sheets>
    <sheet name="Welcome" sheetId="1" r:id="rId1"/>
    <sheet name="2.1 FT cost" sheetId="2" r:id="rId2"/>
    <sheet name="2.1. FT available hours" sheetId="7" r:id="rId3"/>
    <sheet name="2.2 PT cost" sheetId="5" r:id="rId4"/>
    <sheet name="2.3 Casual cost" sheetId="6" r:id="rId5"/>
    <sheet name="3. Sales needed" sheetId="9" r:id="rId6"/>
    <sheet name="4. Summary" sheetId="10" r:id="rId7"/>
    <sheet name="Help" sheetId="8" r:id="rId8"/>
  </sheets>
  <definedNames>
    <definedName name="_xlnm.Print_Area" localSheetId="1">'2.1 FT cost'!$A$1:$E$52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4" i="9" l="1"/>
  <c r="H26" i="10" l="1"/>
  <c r="E60" i="6" l="1"/>
  <c r="E58" i="6"/>
  <c r="E57" i="6"/>
  <c r="E56" i="6"/>
  <c r="E63" i="5" l="1"/>
  <c r="E62" i="5"/>
  <c r="E61" i="5"/>
  <c r="E60" i="5"/>
  <c r="E59" i="5"/>
  <c r="D21" i="2"/>
  <c r="D20" i="2"/>
  <c r="D19" i="2"/>
  <c r="C61" i="6" l="1"/>
  <c r="G54" i="6"/>
  <c r="G63" i="6" s="1"/>
  <c r="G19" i="6"/>
  <c r="G57" i="5"/>
  <c r="C64" i="5"/>
  <c r="E64" i="5" s="1"/>
  <c r="G64" i="5" s="1"/>
  <c r="E26" i="5"/>
  <c r="G19" i="5"/>
  <c r="G22" i="5" s="1"/>
  <c r="I35" i="9"/>
  <c r="I16" i="9"/>
  <c r="G16" i="9"/>
  <c r="E22" i="9"/>
  <c r="E24" i="9" s="1"/>
  <c r="I24" i="9" s="1"/>
  <c r="E59" i="6" l="1"/>
  <c r="E61" i="6" s="1"/>
  <c r="G61" i="6" s="1"/>
  <c r="G24" i="6"/>
  <c r="G23" i="6"/>
  <c r="G22" i="6"/>
  <c r="G26" i="5"/>
  <c r="G25" i="5"/>
  <c r="G24" i="5"/>
  <c r="G23" i="5"/>
  <c r="G22" i="9"/>
  <c r="I22" i="9"/>
  <c r="G66" i="5"/>
  <c r="E28" i="9"/>
  <c r="C45" i="7"/>
  <c r="E41" i="7"/>
  <c r="E42" i="7"/>
  <c r="E43" i="7"/>
  <c r="E44" i="7"/>
  <c r="E40" i="7"/>
  <c r="G41" i="6" l="1"/>
  <c r="G45" i="6" s="1"/>
  <c r="G43" i="5"/>
  <c r="G47" i="5" s="1"/>
  <c r="G65" i="6"/>
  <c r="E45" i="7"/>
  <c r="D22" i="2"/>
  <c r="C23" i="2"/>
  <c r="G68" i="5" l="1"/>
  <c r="G19" i="7"/>
  <c r="G21" i="7" s="1"/>
  <c r="G45" i="7" s="1"/>
  <c r="G47" i="7" s="1"/>
  <c r="D23" i="2"/>
  <c r="G25" i="7" l="1"/>
  <c r="D40" i="2"/>
  <c r="D16" i="10" l="1"/>
  <c r="D43" i="9"/>
  <c r="D41" i="9"/>
  <c r="D39" i="9"/>
  <c r="C15" i="10"/>
  <c r="G27" i="7"/>
  <c r="G49" i="7" s="1"/>
  <c r="D20" i="10" s="1"/>
  <c r="E33" i="9"/>
  <c r="I37" i="9" s="1"/>
  <c r="E37" i="9" l="1"/>
  <c r="G29" i="7"/>
  <c r="D18" i="10" s="1"/>
  <c r="D28" i="10" l="1"/>
  <c r="E39" i="9"/>
  <c r="D30" i="10" s="1"/>
  <c r="E41" i="9"/>
  <c r="D32" i="10" s="1"/>
  <c r="E43" i="9"/>
  <c r="D34" i="10" s="1"/>
  <c r="I43" i="9"/>
  <c r="H34" i="10" s="1"/>
  <c r="I39" i="9"/>
  <c r="H30" i="10" s="1"/>
  <c r="I41" i="9"/>
  <c r="H32" i="10" s="1"/>
  <c r="H28" i="10"/>
  <c r="G37" i="9"/>
  <c r="F28" i="10" s="1"/>
  <c r="G41" i="9" l="1"/>
  <c r="F32" i="10" s="1"/>
  <c r="G43" i="9"/>
  <c r="F34" i="10" s="1"/>
  <c r="G39" i="9"/>
  <c r="F30" i="10" s="1"/>
</calcChain>
</file>

<file path=xl/sharedStrings.xml><?xml version="1.0" encoding="utf-8"?>
<sst xmlns="http://schemas.openxmlformats.org/spreadsheetml/2006/main" count="209" uniqueCount="102">
  <si>
    <t>Computer</t>
  </si>
  <si>
    <t>Total</t>
  </si>
  <si>
    <t>Training</t>
  </si>
  <si>
    <t>Amenities</t>
  </si>
  <si>
    <t>Uniforms</t>
  </si>
  <si>
    <t>Rate</t>
  </si>
  <si>
    <t>Annual Cost</t>
  </si>
  <si>
    <t>Telephone</t>
  </si>
  <si>
    <t>Rent</t>
  </si>
  <si>
    <t>Motor vehicle</t>
  </si>
  <si>
    <t>Travel</t>
  </si>
  <si>
    <t>Subscriptions</t>
  </si>
  <si>
    <t>Other 1</t>
  </si>
  <si>
    <t>Other 2</t>
  </si>
  <si>
    <t>Statutory costs</t>
  </si>
  <si>
    <t>Other costs</t>
  </si>
  <si>
    <t>Days in the year</t>
  </si>
  <si>
    <t xml:space="preserve">Less </t>
  </si>
  <si>
    <t>Days</t>
  </si>
  <si>
    <t>Less</t>
  </si>
  <si>
    <t>% Time</t>
  </si>
  <si>
    <t>Help for your business.</t>
  </si>
  <si>
    <t>Starting a business</t>
  </si>
  <si>
    <t>Growing your business</t>
  </si>
  <si>
    <t>Product and service help</t>
  </si>
  <si>
    <t>Business banking services</t>
  </si>
  <si>
    <t>Westpac Live online banking</t>
  </si>
  <si>
    <t>Business product offers</t>
  </si>
  <si>
    <t>Anticipated overtime</t>
  </si>
  <si>
    <t>Weekends</t>
  </si>
  <si>
    <t>Total working days available</t>
  </si>
  <si>
    <t>Total cost per available hour</t>
  </si>
  <si>
    <t>Total cost per income producing hour</t>
  </si>
  <si>
    <t xml:space="preserve">Hours per week </t>
  </si>
  <si>
    <r>
      <t>Hours worked per day</t>
    </r>
    <r>
      <rPr>
        <sz val="8"/>
        <color rgb="FF3C3C3C"/>
        <rFont val="Arial"/>
        <family val="2"/>
      </rPr>
      <t xml:space="preserve"> (e.g. 38 hour week divided by 5)</t>
    </r>
  </si>
  <si>
    <t>Hours</t>
  </si>
  <si>
    <t>Administration</t>
  </si>
  <si>
    <t>Prospecting</t>
  </si>
  <si>
    <t>Total available hours</t>
  </si>
  <si>
    <t>Total income producing hours</t>
  </si>
  <si>
    <t>Cost of goods sold</t>
  </si>
  <si>
    <t>Other</t>
  </si>
  <si>
    <t>Net profit</t>
  </si>
  <si>
    <t>%</t>
  </si>
  <si>
    <t>Annual Sales / Revenue</t>
  </si>
  <si>
    <t>Annual units sold</t>
  </si>
  <si>
    <t>hour</t>
  </si>
  <si>
    <t>/</t>
  </si>
  <si>
    <t>Cost per hour</t>
  </si>
  <si>
    <t>Total annual employee costs</t>
  </si>
  <si>
    <t>Commissions / Royalties</t>
  </si>
  <si>
    <t>or</t>
  </si>
  <si>
    <t>Hourly rate</t>
  </si>
  <si>
    <t>Anticipated hours per week</t>
  </si>
  <si>
    <t>Anticipated weeks per year</t>
  </si>
  <si>
    <t>Total annual employee cost</t>
  </si>
  <si>
    <t>$</t>
  </si>
  <si>
    <t>Per unit</t>
  </si>
  <si>
    <t>Unit name</t>
  </si>
  <si>
    <t>Office furniture</t>
  </si>
  <si>
    <t>Annual cost</t>
  </si>
  <si>
    <r>
      <t>Workers compensation insurance</t>
    </r>
    <r>
      <rPr>
        <vertAlign val="superscript"/>
        <sz val="10"/>
        <color theme="1"/>
        <rFont val="Arial"/>
        <family val="2"/>
        <scheme val="minor"/>
      </rPr>
      <t>ii</t>
    </r>
  </si>
  <si>
    <r>
      <t>Payroll tax (If applicable)</t>
    </r>
    <r>
      <rPr>
        <vertAlign val="superscript"/>
        <sz val="10"/>
        <color theme="1"/>
        <rFont val="Arial"/>
        <family val="2"/>
        <scheme val="minor"/>
      </rPr>
      <t>iii</t>
    </r>
  </si>
  <si>
    <r>
      <t>Annual leave loading</t>
    </r>
    <r>
      <rPr>
        <vertAlign val="superscript"/>
        <sz val="10"/>
        <color theme="1"/>
        <rFont val="Arial"/>
        <family val="2"/>
        <scheme val="minor"/>
      </rPr>
      <t>iv</t>
    </r>
  </si>
  <si>
    <r>
      <t>Long service leave provision</t>
    </r>
    <r>
      <rPr>
        <vertAlign val="superscript"/>
        <sz val="10"/>
        <color theme="1"/>
        <rFont val="Arial"/>
        <family val="2"/>
        <scheme val="minor"/>
      </rPr>
      <t>v</t>
    </r>
  </si>
  <si>
    <t>Cost per income producing hour</t>
  </si>
  <si>
    <t>Merchant fees</t>
  </si>
  <si>
    <t>Less all other costs (excluding new  employee)</t>
  </si>
  <si>
    <r>
      <t>Less variable costs</t>
    </r>
    <r>
      <rPr>
        <vertAlign val="superscript"/>
        <sz val="10"/>
        <rFont val="Arial"/>
        <family val="2"/>
        <scheme val="minor"/>
      </rPr>
      <t>ii</t>
    </r>
  </si>
  <si>
    <r>
      <t>Break even</t>
    </r>
    <r>
      <rPr>
        <b/>
        <vertAlign val="superscript"/>
        <sz val="10"/>
        <color theme="0"/>
        <rFont val="Arial"/>
        <family val="2"/>
        <scheme val="minor"/>
      </rPr>
      <t>iii</t>
    </r>
    <r>
      <rPr>
        <b/>
        <sz val="10"/>
        <color theme="0"/>
        <rFont val="Arial"/>
        <family val="2"/>
        <scheme val="minor"/>
      </rPr>
      <t xml:space="preserve"> on new employee hire</t>
    </r>
  </si>
  <si>
    <t>Estimated average hourly rate</t>
  </si>
  <si>
    <t>Sales needed to cover new employee:</t>
  </si>
  <si>
    <t>Annually</t>
  </si>
  <si>
    <t>Per month</t>
  </si>
  <si>
    <t>Per week</t>
  </si>
  <si>
    <t xml:space="preserve">Per day </t>
  </si>
  <si>
    <r>
      <t>Per unit</t>
    </r>
    <r>
      <rPr>
        <b/>
        <vertAlign val="superscript"/>
        <sz val="10"/>
        <color theme="0"/>
        <rFont val="Arial"/>
        <family val="2"/>
        <scheme val="minor"/>
      </rPr>
      <t>i</t>
    </r>
    <r>
      <rPr>
        <b/>
        <sz val="10"/>
        <color theme="0"/>
        <rFont val="Arial"/>
        <family val="2"/>
        <scheme val="minor"/>
      </rPr>
      <t xml:space="preserve">         (if applicable)</t>
    </r>
  </si>
  <si>
    <t>Periods per year</t>
  </si>
  <si>
    <t>Gross profit / Gross Margin</t>
  </si>
  <si>
    <t>Breakeven (Sales needed to cover new employee)</t>
  </si>
  <si>
    <t>Costs</t>
  </si>
  <si>
    <t>Per month (worked)</t>
  </si>
  <si>
    <t>Per week (worked)</t>
  </si>
  <si>
    <t>Per day (Worked)</t>
  </si>
  <si>
    <t>Salary &amp; wages</t>
  </si>
  <si>
    <t>Annual wage / salary</t>
  </si>
  <si>
    <t>Manage my merchant service</t>
  </si>
  <si>
    <t>Where here to help</t>
  </si>
  <si>
    <t>Running your business</t>
  </si>
  <si>
    <t>Manage your cash flow</t>
  </si>
  <si>
    <t>Working out the cost of hiring</t>
  </si>
  <si>
    <r>
      <t>Superannuation guarantee</t>
    </r>
    <r>
      <rPr>
        <vertAlign val="superscript"/>
        <sz val="10"/>
        <color theme="1"/>
        <rFont val="Arial"/>
        <family val="2"/>
        <scheme val="minor"/>
      </rPr>
      <t>i</t>
    </r>
  </si>
  <si>
    <t>Tools / equipment</t>
  </si>
  <si>
    <t>Public holidays</t>
  </si>
  <si>
    <t>Annual / personal / sick leave</t>
  </si>
  <si>
    <r>
      <t xml:space="preserve">Total hours available </t>
    </r>
    <r>
      <rPr>
        <b/>
        <sz val="8"/>
        <color rgb="FF3C3C3C"/>
        <rFont val="Arial"/>
        <family val="2"/>
      </rPr>
      <t>(total days available x hours worked per day)</t>
    </r>
  </si>
  <si>
    <r>
      <t xml:space="preserve">Cost per hour </t>
    </r>
    <r>
      <rPr>
        <b/>
        <sz val="8"/>
        <color rgb="FF3C3C3C"/>
        <rFont val="Arial"/>
        <family val="2"/>
      </rPr>
      <t>(annual cost / total hours available)</t>
    </r>
  </si>
  <si>
    <t>Idle / other</t>
  </si>
  <si>
    <t xml:space="preserve">Westpac offers a number of </t>
  </si>
  <si>
    <t>articles and tools to help:</t>
  </si>
  <si>
    <t>Looking for support with a</t>
  </si>
  <si>
    <t>product or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</si>
</sst>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4" formatCode="_-&quot;$&quot;* #,##0.00_-;\-&quot;$&quot;* #,##0.00_-;_-&quot;$&quot;* &quot;-&quot;??_-;_-@_-"/>
    <numFmt numFmtId="43" formatCode="_-* #,##0.00_-;\-* #,##0.00_-;_-* &quot;-&quot;??_-;_-@_-"/>
    <numFmt numFmtId="164" formatCode="&quot;$&quot;#,##0"/>
    <numFmt numFmtId="165" formatCode="&quot;$&quot;#,##0.00"/>
    <numFmt numFmtId="166" formatCode="_-&quot;$&quot;* #,##0_-;\-&quot;$&quot;* #,##0_-;_-&quot;$&quot;* &quot;-&quot;??_-;_-@_-"/>
    <numFmt numFmtId="167" formatCode="_-* #,##0_-;\-* #,##0_-;_-* &quot;-&quot;??_-;_-@_-"/>
    <numFmt numFmtId="168" formatCode="_-* #,##0.000_-;\-* #,##0.000_-;_-* &quot;-&quot;??_-;_-@_-"/>
    <numFmt numFmtId="169" formatCode="_-* #,##0.0_-;\-* #,##0.0_-;_-* &quot;-&quot;??_-;_-@_-"/>
  </numFmts>
  <fonts count="32" x14ac:knownFonts="1">
    <font>
      <sz val="11"/>
      <color theme="1"/>
      <name val="Arial"/>
      <family val="2"/>
      <scheme val="minor"/>
    </font>
    <font>
      <sz val="11"/>
      <color theme="1"/>
      <name val="Arial"/>
      <family val="2"/>
      <scheme val="minor"/>
    </font>
    <font>
      <sz val="12"/>
      <color theme="1"/>
      <name val="Arial"/>
      <family val="2"/>
      <scheme val="minor"/>
    </font>
    <font>
      <sz val="48"/>
      <color theme="1"/>
      <name val="Times New Roman"/>
      <family val="1"/>
      <scheme val="major"/>
    </font>
    <font>
      <b/>
      <sz val="11"/>
      <color theme="1"/>
      <name val="Arial"/>
      <family val="2"/>
      <scheme val="minor"/>
    </font>
    <font>
      <b/>
      <sz val="10"/>
      <color theme="1"/>
      <name val="Arial"/>
      <family val="2"/>
      <scheme val="minor"/>
    </font>
    <font>
      <sz val="9"/>
      <color theme="1"/>
      <name val="Arial"/>
      <family val="2"/>
      <scheme val="minor"/>
    </font>
    <font>
      <sz val="10"/>
      <color theme="1"/>
      <name val="Arial"/>
      <family val="2"/>
      <scheme val="minor"/>
    </font>
    <font>
      <sz val="42"/>
      <color theme="1"/>
      <name val="Times New Roman"/>
      <family val="1"/>
      <scheme val="major"/>
    </font>
    <font>
      <sz val="10"/>
      <color rgb="FFFF0000"/>
      <name val="Arial"/>
      <family val="2"/>
      <scheme val="minor"/>
    </font>
    <font>
      <b/>
      <sz val="10"/>
      <color theme="0"/>
      <name val="Arial"/>
      <family val="2"/>
      <scheme val="minor"/>
    </font>
    <font>
      <sz val="42"/>
      <color theme="1"/>
      <name val="Arial"/>
      <family val="2"/>
      <scheme val="minor"/>
    </font>
    <font>
      <sz val="40"/>
      <color theme="1"/>
      <name val="Times New Roman"/>
      <family val="1"/>
      <scheme val="major"/>
    </font>
    <font>
      <sz val="10"/>
      <name val="Arial"/>
      <family val="2"/>
      <scheme val="minor"/>
    </font>
    <font>
      <sz val="8"/>
      <color rgb="FF3C3C3C"/>
      <name val="Arial"/>
      <family val="2"/>
    </font>
    <font>
      <u/>
      <sz val="11"/>
      <color theme="10"/>
      <name val="Arial"/>
      <family val="2"/>
      <scheme val="minor"/>
    </font>
    <font>
      <u/>
      <sz val="10"/>
      <color theme="1"/>
      <name val="Arial"/>
      <family val="2"/>
      <scheme val="minor"/>
    </font>
    <font>
      <b/>
      <sz val="10"/>
      <color theme="0"/>
      <name val="Arial"/>
      <family val="2"/>
    </font>
    <font>
      <sz val="10"/>
      <color rgb="FF3C3C3C"/>
      <name val="Arial"/>
      <family val="2"/>
    </font>
    <font>
      <b/>
      <sz val="10"/>
      <color rgb="FF3C3C3C"/>
      <name val="Arial"/>
      <family val="2"/>
    </font>
    <font>
      <b/>
      <sz val="10"/>
      <name val="Arial"/>
      <family val="2"/>
    </font>
    <font>
      <b/>
      <sz val="8"/>
      <color rgb="FF3C3C3C"/>
      <name val="Arial"/>
      <family val="2"/>
    </font>
    <font>
      <sz val="10"/>
      <name val="Arial"/>
      <family val="2"/>
    </font>
    <font>
      <b/>
      <sz val="11"/>
      <color theme="0"/>
      <name val="Arial"/>
      <family val="2"/>
      <scheme val="minor"/>
    </font>
    <font>
      <sz val="11"/>
      <color theme="0"/>
      <name val="Arial"/>
      <family val="2"/>
      <scheme val="minor"/>
    </font>
    <font>
      <b/>
      <sz val="10"/>
      <name val="Arial"/>
      <family val="2"/>
      <scheme val="minor"/>
    </font>
    <font>
      <sz val="11"/>
      <color rgb="FFFF0000"/>
      <name val="Arial"/>
      <family val="2"/>
      <scheme val="minor"/>
    </font>
    <font>
      <b/>
      <sz val="10"/>
      <color rgb="FFFF0000"/>
      <name val="Arial"/>
      <family val="2"/>
      <scheme val="minor"/>
    </font>
    <font>
      <vertAlign val="superscript"/>
      <sz val="10"/>
      <color theme="1"/>
      <name val="Arial"/>
      <family val="2"/>
      <scheme val="minor"/>
    </font>
    <font>
      <b/>
      <vertAlign val="superscript"/>
      <sz val="10"/>
      <color theme="0"/>
      <name val="Arial"/>
      <family val="2"/>
      <scheme val="minor"/>
    </font>
    <font>
      <vertAlign val="superscript"/>
      <sz val="10"/>
      <name val="Arial"/>
      <family val="2"/>
      <scheme val="minor"/>
    </font>
    <font>
      <u/>
      <sz val="10"/>
      <color theme="0"/>
      <name val="Arial"/>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E4E1DA"/>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cellStyleXfs>
  <cellXfs count="214">
    <xf numFmtId="0" fontId="0" fillId="0" borderId="0" xfId="0"/>
    <xf numFmtId="0" fontId="0" fillId="0" borderId="0" xfId="0" applyBorder="1"/>
    <xf numFmtId="0" fontId="7" fillId="0" borderId="0" xfId="0" applyFont="1"/>
    <xf numFmtId="0" fontId="0" fillId="0" borderId="0" xfId="0" applyAlignment="1">
      <alignment vertical="center"/>
    </xf>
    <xf numFmtId="0" fontId="0" fillId="0" borderId="0" xfId="0"/>
    <xf numFmtId="0" fontId="3" fillId="0" borderId="0" xfId="0" applyFont="1"/>
    <xf numFmtId="0" fontId="0" fillId="0" borderId="0" xfId="0" applyFont="1" applyAlignment="1">
      <alignment vertical="center"/>
    </xf>
    <xf numFmtId="0" fontId="4" fillId="0" borderId="0" xfId="0" applyFont="1" applyAlignment="1">
      <alignment vertical="center"/>
    </xf>
    <xf numFmtId="0" fontId="11" fillId="0" borderId="0" xfId="0" applyFont="1"/>
    <xf numFmtId="0" fontId="7" fillId="0" borderId="0" xfId="0" applyFont="1" applyAlignment="1">
      <alignment vertical="center"/>
    </xf>
    <xf numFmtId="0" fontId="7" fillId="2" borderId="0" xfId="0" applyFont="1" applyFill="1" applyAlignment="1">
      <alignment horizontal="left" vertical="center" indent="1"/>
    </xf>
    <xf numFmtId="166" fontId="13" fillId="0" borderId="1" xfId="1" applyNumberFormat="1" applyFont="1" applyBorder="1" applyAlignment="1" applyProtection="1">
      <alignment horizontal="left" vertical="center"/>
      <protection locked="0"/>
    </xf>
    <xf numFmtId="166" fontId="13" fillId="0" borderId="1" xfId="1" applyNumberFormat="1" applyFont="1" applyBorder="1" applyAlignment="1" applyProtection="1">
      <alignment vertical="center"/>
      <protection locked="0"/>
    </xf>
    <xf numFmtId="166" fontId="13" fillId="0" borderId="3" xfId="1" applyNumberFormat="1" applyFont="1" applyBorder="1" applyAlignment="1" applyProtection="1">
      <alignment horizontal="left" vertical="center"/>
      <protection locked="0"/>
    </xf>
    <xf numFmtId="10" fontId="13" fillId="0" borderId="1" xfId="0" applyNumberFormat="1" applyFont="1" applyBorder="1" applyAlignment="1" applyProtection="1">
      <alignment horizontal="center" vertical="center"/>
      <protection locked="0"/>
    </xf>
    <xf numFmtId="10" fontId="13" fillId="0" borderId="1" xfId="2" applyNumberFormat="1" applyFont="1" applyBorder="1" applyAlignment="1" applyProtection="1">
      <alignment horizontal="center" vertical="center"/>
      <protection locked="0"/>
    </xf>
    <xf numFmtId="10" fontId="13" fillId="0" borderId="1" xfId="1" applyNumberFormat="1" applyFont="1" applyBorder="1" applyAlignment="1" applyProtection="1">
      <alignment horizontal="center" vertical="center"/>
      <protection locked="0"/>
    </xf>
    <xf numFmtId="44" fontId="13" fillId="0" borderId="1" xfId="1" applyFont="1" applyBorder="1" applyAlignment="1" applyProtection="1">
      <alignment horizontal="left" vertical="center"/>
      <protection locked="0"/>
    </xf>
    <xf numFmtId="167" fontId="13" fillId="0" borderId="1" xfId="3" applyNumberFormat="1" applyFont="1" applyBorder="1" applyAlignment="1" applyProtection="1">
      <alignment horizontal="left" vertical="center"/>
      <protection locked="0"/>
    </xf>
    <xf numFmtId="0" fontId="26" fillId="0" borderId="0" xfId="0" applyFont="1"/>
    <xf numFmtId="0" fontId="9" fillId="0" borderId="0" xfId="0" applyFont="1"/>
    <xf numFmtId="0" fontId="0" fillId="0" borderId="0" xfId="0" applyBorder="1" applyProtection="1"/>
    <xf numFmtId="0" fontId="0" fillId="0" borderId="0" xfId="0" applyFill="1" applyBorder="1" applyProtection="1"/>
    <xf numFmtId="0" fontId="7" fillId="0" borderId="0" xfId="0" applyFont="1" applyBorder="1" applyAlignment="1" applyProtection="1">
      <alignment wrapText="1"/>
    </xf>
    <xf numFmtId="0" fontId="7" fillId="0" borderId="0" xfId="0" applyFont="1" applyBorder="1" applyAlignment="1" applyProtection="1">
      <alignment vertical="top" wrapText="1"/>
    </xf>
    <xf numFmtId="0" fontId="7" fillId="0" borderId="0" xfId="0" applyFont="1" applyBorder="1" applyAlignment="1" applyProtection="1">
      <alignment horizontal="right"/>
    </xf>
    <xf numFmtId="0" fontId="2" fillId="0" borderId="0" xfId="0" applyFont="1" applyBorder="1" applyProtection="1"/>
    <xf numFmtId="0" fontId="7" fillId="0" borderId="0" xfId="0" applyFont="1" applyProtection="1"/>
    <xf numFmtId="0" fontId="7" fillId="0" borderId="0" xfId="0" applyFont="1" applyBorder="1" applyProtection="1"/>
    <xf numFmtId="0" fontId="7" fillId="0" borderId="0" xfId="0" applyFont="1" applyAlignment="1" applyProtection="1">
      <alignment vertical="center"/>
    </xf>
    <xf numFmtId="0" fontId="10" fillId="3" borderId="0" xfId="0" applyFont="1" applyFill="1" applyAlignment="1" applyProtection="1">
      <alignment vertical="center"/>
    </xf>
    <xf numFmtId="0" fontId="10" fillId="3" borderId="0" xfId="0" applyFont="1" applyFill="1" applyAlignment="1" applyProtection="1">
      <alignment horizontal="right" vertical="center"/>
    </xf>
    <xf numFmtId="0" fontId="10" fillId="3" borderId="0" xfId="0" applyFont="1" applyFill="1" applyAlignment="1" applyProtection="1">
      <alignment horizontal="right" vertical="center" indent="1"/>
    </xf>
    <xf numFmtId="0" fontId="7" fillId="0" borderId="0" xfId="0" applyFont="1" applyFill="1" applyBorder="1" applyAlignment="1" applyProtection="1">
      <alignment vertical="center"/>
    </xf>
    <xf numFmtId="0" fontId="6" fillId="2" borderId="0" xfId="0" applyFont="1" applyFill="1" applyAlignment="1" applyProtection="1">
      <alignment horizontal="right" vertical="center" indent="1"/>
    </xf>
    <xf numFmtId="0" fontId="13" fillId="4" borderId="5" xfId="0" applyFont="1" applyFill="1" applyBorder="1" applyAlignment="1" applyProtection="1">
      <alignment horizontal="left" vertical="center"/>
    </xf>
    <xf numFmtId="0" fontId="13" fillId="4" borderId="0" xfId="0" applyFont="1" applyFill="1" applyBorder="1" applyAlignment="1" applyProtection="1">
      <alignment horizontal="left" vertical="center"/>
    </xf>
    <xf numFmtId="166" fontId="13" fillId="4" borderId="0" xfId="1" applyNumberFormat="1" applyFont="1" applyFill="1" applyBorder="1" applyAlignment="1" applyProtection="1">
      <alignment horizontal="left" vertical="center"/>
    </xf>
    <xf numFmtId="0" fontId="10" fillId="3" borderId="0" xfId="0" applyFont="1" applyFill="1" applyAlignment="1" applyProtection="1">
      <alignment horizontal="left" vertical="center" indent="1"/>
    </xf>
    <xf numFmtId="0" fontId="10" fillId="3" borderId="0" xfId="0" applyFont="1" applyFill="1" applyAlignment="1" applyProtection="1">
      <alignment horizontal="center" vertical="center"/>
    </xf>
    <xf numFmtId="166" fontId="13" fillId="4" borderId="1" xfId="1" applyNumberFormat="1" applyFont="1" applyFill="1" applyBorder="1" applyAlignment="1" applyProtection="1">
      <alignment vertical="center"/>
    </xf>
    <xf numFmtId="0" fontId="9" fillId="0" borderId="0" xfId="0" applyFont="1" applyFill="1" applyBorder="1" applyAlignment="1" applyProtection="1">
      <alignment horizontal="left" vertical="center"/>
    </xf>
    <xf numFmtId="6" fontId="9" fillId="0" borderId="0" xfId="0" applyNumberFormat="1" applyFont="1" applyFill="1" applyBorder="1" applyAlignment="1" applyProtection="1">
      <alignment horizontal="right" vertical="center"/>
    </xf>
    <xf numFmtId="43" fontId="9" fillId="0" borderId="0" xfId="3" applyFont="1" applyFill="1" applyBorder="1" applyAlignment="1" applyProtection="1">
      <alignment horizontal="left" vertical="center"/>
    </xf>
    <xf numFmtId="164" fontId="7" fillId="0" borderId="0" xfId="0" applyNumberFormat="1" applyFont="1" applyFill="1" applyBorder="1" applyAlignment="1" applyProtection="1">
      <alignment horizontal="right" vertical="center"/>
    </xf>
    <xf numFmtId="10" fontId="13" fillId="4" borderId="0" xfId="2" applyNumberFormat="1" applyFont="1" applyFill="1" applyBorder="1" applyAlignment="1" applyProtection="1">
      <alignment vertical="center"/>
    </xf>
    <xf numFmtId="166" fontId="13" fillId="4" borderId="0" xfId="1" applyNumberFormat="1" applyFont="1" applyFill="1" applyBorder="1" applyAlignment="1" applyProtection="1">
      <alignment vertical="center"/>
    </xf>
    <xf numFmtId="164" fontId="7" fillId="0" borderId="0" xfId="0" applyNumberFormat="1" applyFont="1" applyBorder="1" applyAlignment="1" applyProtection="1">
      <alignment horizontal="right" vertical="center"/>
    </xf>
    <xf numFmtId="0" fontId="7" fillId="0" borderId="0" xfId="0" applyFont="1" applyBorder="1" applyAlignment="1" applyProtection="1">
      <alignment vertical="center"/>
    </xf>
    <xf numFmtId="0" fontId="13" fillId="4" borderId="0" xfId="2" applyNumberFormat="1" applyFont="1" applyFill="1" applyBorder="1" applyAlignment="1" applyProtection="1">
      <alignment vertical="center"/>
    </xf>
    <xf numFmtId="0" fontId="7" fillId="0" borderId="0" xfId="0" applyFont="1" applyAlignment="1" applyProtection="1">
      <alignment horizontal="right" vertical="center"/>
    </xf>
    <xf numFmtId="164" fontId="7" fillId="0" borderId="0" xfId="0" applyNumberFormat="1" applyFont="1" applyBorder="1" applyAlignment="1" applyProtection="1">
      <alignment vertical="center"/>
    </xf>
    <xf numFmtId="0" fontId="13" fillId="4" borderId="0" xfId="3" applyNumberFormat="1" applyFont="1" applyFill="1" applyBorder="1" applyAlignment="1" applyProtection="1">
      <alignment vertical="center"/>
    </xf>
    <xf numFmtId="0" fontId="13" fillId="4" borderId="0" xfId="0" applyNumberFormat="1" applyFont="1" applyFill="1" applyBorder="1" applyAlignment="1" applyProtection="1">
      <alignment vertical="center"/>
    </xf>
    <xf numFmtId="166" fontId="5" fillId="4" borderId="1" xfId="0" applyNumberFormat="1" applyFont="1" applyFill="1" applyBorder="1" applyAlignment="1" applyProtection="1">
      <alignment vertical="center"/>
    </xf>
    <xf numFmtId="0" fontId="0" fillId="0" borderId="0" xfId="0" applyProtection="1"/>
    <xf numFmtId="0" fontId="12" fillId="0" borderId="0" xfId="0" applyFont="1" applyProtection="1"/>
    <xf numFmtId="0" fontId="3" fillId="0" borderId="0" xfId="0" applyFont="1" applyProtection="1"/>
    <xf numFmtId="0" fontId="4" fillId="0" borderId="0" xfId="0" applyFont="1" applyAlignment="1" applyProtection="1">
      <alignment vertical="center"/>
    </xf>
    <xf numFmtId="0" fontId="17" fillId="3" borderId="0" xfId="0" applyFont="1" applyFill="1" applyAlignment="1" applyProtection="1">
      <alignment vertical="center"/>
    </xf>
    <xf numFmtId="0" fontId="17" fillId="3" borderId="0" xfId="0" applyFont="1" applyFill="1" applyAlignment="1" applyProtection="1">
      <alignment horizontal="right" vertical="center" indent="1"/>
    </xf>
    <xf numFmtId="0" fontId="5" fillId="0" borderId="0" xfId="0" applyFont="1" applyFill="1" applyAlignment="1" applyProtection="1">
      <alignment vertical="center"/>
    </xf>
    <xf numFmtId="0" fontId="0" fillId="0" borderId="0" xfId="0" applyFont="1" applyAlignment="1" applyProtection="1">
      <alignment vertical="center"/>
    </xf>
    <xf numFmtId="0" fontId="18" fillId="4" borderId="0" xfId="0" applyFont="1" applyFill="1" applyBorder="1" applyAlignment="1" applyProtection="1">
      <alignment vertical="center"/>
    </xf>
    <xf numFmtId="0" fontId="18" fillId="4" borderId="0" xfId="0" applyFont="1" applyFill="1" applyBorder="1" applyAlignment="1" applyProtection="1">
      <alignment vertical="center" wrapText="1"/>
    </xf>
    <xf numFmtId="0" fontId="7" fillId="0" borderId="0" xfId="0" applyFont="1" applyFill="1" applyAlignment="1" applyProtection="1">
      <alignment vertical="center"/>
    </xf>
    <xf numFmtId="0" fontId="18" fillId="4" borderId="0" xfId="0" applyFont="1" applyFill="1" applyBorder="1" applyAlignment="1" applyProtection="1">
      <alignment horizontal="right" vertical="center" wrapText="1"/>
    </xf>
    <xf numFmtId="0" fontId="18" fillId="4" borderId="0" xfId="0" applyFont="1" applyFill="1" applyBorder="1" applyAlignment="1" applyProtection="1">
      <alignment horizontal="left" vertical="center" indent="1"/>
    </xf>
    <xf numFmtId="0" fontId="18" fillId="4" borderId="0" xfId="0" applyFont="1" applyFill="1" applyBorder="1" applyAlignment="1" applyProtection="1">
      <alignment horizontal="left" vertical="center" wrapText="1" indent="1"/>
    </xf>
    <xf numFmtId="167" fontId="18" fillId="4" borderId="0" xfId="3" applyNumberFormat="1" applyFont="1" applyFill="1" applyBorder="1" applyAlignment="1" applyProtection="1">
      <alignment horizontal="center" vertical="center" wrapText="1"/>
    </xf>
    <xf numFmtId="0" fontId="0" fillId="0" borderId="0" xfId="0" applyAlignment="1" applyProtection="1">
      <alignment vertical="center"/>
    </xf>
    <xf numFmtId="44" fontId="7" fillId="0" borderId="0" xfId="0" applyNumberFormat="1" applyFont="1" applyFill="1" applyAlignment="1" applyProtection="1">
      <alignment vertical="center"/>
    </xf>
    <xf numFmtId="167" fontId="18" fillId="4" borderId="4" xfId="3" applyNumberFormat="1" applyFont="1" applyFill="1" applyBorder="1" applyAlignment="1" applyProtection="1">
      <alignment horizontal="center" vertical="center" wrapText="1"/>
    </xf>
    <xf numFmtId="167" fontId="19" fillId="4" borderId="1" xfId="3" applyNumberFormat="1" applyFont="1" applyFill="1" applyBorder="1" applyAlignment="1" applyProtection="1">
      <alignment vertical="center" wrapText="1"/>
    </xf>
    <xf numFmtId="0" fontId="0" fillId="0" borderId="0" xfId="0" applyFill="1" applyAlignment="1" applyProtection="1">
      <alignment vertical="center"/>
    </xf>
    <xf numFmtId="0" fontId="18" fillId="4" borderId="0" xfId="0" applyFont="1" applyFill="1" applyBorder="1" applyAlignment="1" applyProtection="1">
      <alignment horizontal="left" vertical="center"/>
    </xf>
    <xf numFmtId="167" fontId="18" fillId="4" borderId="0" xfId="3" applyNumberFormat="1" applyFont="1" applyFill="1" applyBorder="1" applyAlignment="1" applyProtection="1">
      <alignment vertical="center" wrapText="1"/>
    </xf>
    <xf numFmtId="0" fontId="19" fillId="4" borderId="0" xfId="0" applyFont="1" applyFill="1" applyBorder="1" applyAlignment="1" applyProtection="1">
      <alignment horizontal="left" vertical="center"/>
    </xf>
    <xf numFmtId="0" fontId="18" fillId="4" borderId="0" xfId="0" applyFont="1" applyFill="1" applyBorder="1" applyAlignment="1" applyProtection="1">
      <alignment horizontal="left" vertical="center" wrapText="1"/>
    </xf>
    <xf numFmtId="166" fontId="18" fillId="4" borderId="1" xfId="1" applyNumberFormat="1" applyFont="1" applyFill="1" applyBorder="1" applyAlignment="1" applyProtection="1">
      <alignment vertical="center" wrapText="1"/>
    </xf>
    <xf numFmtId="0" fontId="19" fillId="4" borderId="0" xfId="0" applyFont="1" applyFill="1" applyBorder="1" applyAlignment="1" applyProtection="1">
      <alignment vertical="center"/>
    </xf>
    <xf numFmtId="44" fontId="19" fillId="4" borderId="1" xfId="1" applyFont="1" applyFill="1" applyBorder="1" applyAlignment="1" applyProtection="1">
      <alignment vertical="center" wrapText="1"/>
    </xf>
    <xf numFmtId="0" fontId="18" fillId="0" borderId="0" xfId="0" applyFont="1" applyFill="1" applyBorder="1" applyAlignment="1" applyProtection="1">
      <alignment vertical="center"/>
    </xf>
    <xf numFmtId="0" fontId="18" fillId="0" borderId="0" xfId="0" applyFont="1" applyFill="1" applyBorder="1" applyAlignment="1" applyProtection="1">
      <alignment vertical="center" wrapText="1"/>
    </xf>
    <xf numFmtId="167" fontId="18" fillId="0" borderId="0" xfId="3" applyNumberFormat="1" applyFont="1" applyFill="1" applyBorder="1" applyAlignment="1" applyProtection="1">
      <alignment vertical="center" wrapText="1"/>
    </xf>
    <xf numFmtId="0" fontId="20" fillId="4" borderId="0" xfId="0" applyFont="1" applyFill="1" applyAlignment="1" applyProtection="1">
      <alignment vertical="center"/>
    </xf>
    <xf numFmtId="3" fontId="20" fillId="4" borderId="1" xfId="0" applyNumberFormat="1" applyFont="1" applyFill="1" applyBorder="1" applyAlignment="1" applyProtection="1">
      <alignment horizontal="right" vertical="center" indent="1"/>
    </xf>
    <xf numFmtId="0" fontId="18" fillId="4" borderId="0" xfId="0" applyFont="1" applyFill="1" applyBorder="1" applyAlignment="1" applyProtection="1">
      <alignment horizontal="center" vertical="center" wrapText="1"/>
    </xf>
    <xf numFmtId="9" fontId="18" fillId="4" borderId="0" xfId="2" applyFont="1" applyFill="1" applyBorder="1" applyAlignment="1" applyProtection="1">
      <alignment horizontal="right" vertical="center" wrapText="1"/>
    </xf>
    <xf numFmtId="168" fontId="18" fillId="4" borderId="0" xfId="3" applyNumberFormat="1" applyFont="1" applyFill="1" applyBorder="1" applyAlignment="1" applyProtection="1">
      <alignment horizontal="right" vertical="center" wrapText="1"/>
    </xf>
    <xf numFmtId="43" fontId="18" fillId="4" borderId="7" xfId="3" applyFont="1" applyFill="1" applyBorder="1" applyAlignment="1" applyProtection="1">
      <alignment horizontal="right" vertical="center" wrapText="1"/>
    </xf>
    <xf numFmtId="0" fontId="18" fillId="4" borderId="0" xfId="0" applyFont="1" applyFill="1" applyBorder="1" applyAlignment="1" applyProtection="1">
      <alignment horizontal="right" vertical="center" indent="1"/>
    </xf>
    <xf numFmtId="167" fontId="18" fillId="4" borderId="6" xfId="3" applyNumberFormat="1" applyFont="1" applyFill="1" applyBorder="1" applyAlignment="1" applyProtection="1">
      <alignment horizontal="right" vertical="center" wrapText="1"/>
    </xf>
    <xf numFmtId="43" fontId="18" fillId="4" borderId="2" xfId="3" applyFont="1" applyFill="1" applyBorder="1" applyAlignment="1" applyProtection="1">
      <alignment horizontal="right" vertical="center" wrapText="1"/>
    </xf>
    <xf numFmtId="167" fontId="18" fillId="4" borderId="1" xfId="3" applyNumberFormat="1" applyFont="1" applyFill="1" applyBorder="1" applyAlignment="1" applyProtection="1">
      <alignment vertical="center" wrapText="1"/>
    </xf>
    <xf numFmtId="44" fontId="19" fillId="4" borderId="1" xfId="1" applyNumberFormat="1" applyFont="1" applyFill="1" applyBorder="1" applyAlignment="1" applyProtection="1">
      <alignment vertical="center" wrapText="1"/>
    </xf>
    <xf numFmtId="44" fontId="19" fillId="4" borderId="0" xfId="1" applyNumberFormat="1" applyFont="1" applyFill="1" applyBorder="1" applyAlignment="1" applyProtection="1">
      <alignment vertical="center" wrapText="1"/>
    </xf>
    <xf numFmtId="167" fontId="18" fillId="0" borderId="1" xfId="3" applyNumberFormat="1" applyFont="1" applyFill="1" applyBorder="1" applyAlignment="1" applyProtection="1">
      <alignment vertical="center" wrapText="1"/>
      <protection locked="0"/>
    </xf>
    <xf numFmtId="167" fontId="18" fillId="0" borderId="1" xfId="3" applyNumberFormat="1" applyFont="1" applyFill="1" applyBorder="1" applyAlignment="1" applyProtection="1">
      <alignment horizontal="center" vertical="center" wrapText="1"/>
      <protection locked="0"/>
    </xf>
    <xf numFmtId="43" fontId="18" fillId="0" borderId="1" xfId="3" applyFont="1" applyFill="1" applyBorder="1" applyAlignment="1" applyProtection="1">
      <alignment vertical="center" wrapText="1"/>
      <protection locked="0"/>
    </xf>
    <xf numFmtId="9" fontId="18" fillId="0" borderId="1" xfId="2" applyFont="1" applyFill="1" applyBorder="1" applyAlignment="1" applyProtection="1">
      <alignment horizontal="right" vertical="center" wrapText="1"/>
      <protection locked="0"/>
    </xf>
    <xf numFmtId="9" fontId="22" fillId="0" borderId="1" xfId="2" applyFont="1" applyFill="1" applyBorder="1" applyAlignment="1" applyProtection="1">
      <alignment horizontal="right" vertical="center" wrapText="1"/>
      <protection locked="0"/>
    </xf>
    <xf numFmtId="169" fontId="18" fillId="0" borderId="1" xfId="3" applyNumberFormat="1" applyFont="1" applyFill="1" applyBorder="1" applyAlignment="1" applyProtection="1">
      <alignment horizontal="right" vertical="center" wrapText="1"/>
      <protection locked="0"/>
    </xf>
    <xf numFmtId="0" fontId="5" fillId="2" borderId="0" xfId="0" applyFont="1" applyFill="1" applyAlignment="1" applyProtection="1">
      <alignment horizontal="right" vertical="center"/>
    </xf>
    <xf numFmtId="0" fontId="7" fillId="2" borderId="0" xfId="0" applyFont="1" applyFill="1" applyAlignment="1" applyProtection="1">
      <alignment horizontal="right" vertical="center"/>
    </xf>
    <xf numFmtId="166" fontId="25" fillId="4" borderId="3" xfId="1" applyNumberFormat="1" applyFont="1" applyFill="1" applyBorder="1" applyAlignment="1" applyProtection="1">
      <alignment horizontal="left" vertical="center"/>
    </xf>
    <xf numFmtId="10" fontId="13" fillId="4" borderId="8" xfId="0" applyNumberFormat="1"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10" fontId="13" fillId="4" borderId="8" xfId="1" applyNumberFormat="1" applyFont="1" applyFill="1" applyBorder="1" applyAlignment="1" applyProtection="1">
      <alignment horizontal="center" vertical="center"/>
    </xf>
    <xf numFmtId="6" fontId="7" fillId="0" borderId="0" xfId="0" applyNumberFormat="1" applyFont="1" applyFill="1" applyBorder="1" applyAlignment="1" applyProtection="1">
      <alignment horizontal="right" vertical="center"/>
    </xf>
    <xf numFmtId="10" fontId="13" fillId="4" borderId="8" xfId="2" applyNumberFormat="1" applyFont="1" applyFill="1" applyBorder="1" applyAlignment="1" applyProtection="1">
      <alignment horizontal="center" vertical="center"/>
    </xf>
    <xf numFmtId="0" fontId="17" fillId="0" borderId="0" xfId="0" applyFont="1" applyFill="1" applyAlignment="1" applyProtection="1">
      <alignment vertical="center"/>
    </xf>
    <xf numFmtId="44" fontId="19" fillId="4" borderId="1" xfId="1" applyFont="1" applyFill="1" applyBorder="1" applyAlignment="1" applyProtection="1">
      <alignment horizontal="right" vertical="center" wrapText="1"/>
    </xf>
    <xf numFmtId="0" fontId="17" fillId="3" borderId="0" xfId="0" applyFont="1" applyFill="1" applyAlignment="1" applyProtection="1">
      <alignment horizontal="right" vertical="center"/>
    </xf>
    <xf numFmtId="0" fontId="17" fillId="0" borderId="0" xfId="0" applyFont="1" applyFill="1" applyAlignment="1" applyProtection="1">
      <alignment horizontal="right" vertical="center" indent="1"/>
    </xf>
    <xf numFmtId="0" fontId="17" fillId="4" borderId="0" xfId="0" applyFont="1" applyFill="1" applyAlignment="1" applyProtection="1">
      <alignment vertical="center"/>
    </xf>
    <xf numFmtId="0" fontId="0" fillId="4" borderId="0" xfId="0" applyFill="1" applyProtection="1"/>
    <xf numFmtId="167" fontId="18" fillId="4" borderId="1" xfId="3" applyNumberFormat="1" applyFont="1" applyFill="1" applyBorder="1" applyAlignment="1" applyProtection="1">
      <alignment horizontal="right" vertical="center" wrapText="1"/>
    </xf>
    <xf numFmtId="0" fontId="19" fillId="0" borderId="0" xfId="0" applyFont="1" applyFill="1" applyBorder="1" applyAlignment="1" applyProtection="1">
      <alignment vertical="center"/>
    </xf>
    <xf numFmtId="44" fontId="19" fillId="0" borderId="0" xfId="1" applyNumberFormat="1" applyFont="1" applyFill="1" applyBorder="1" applyAlignment="1" applyProtection="1">
      <alignment vertical="center" wrapText="1"/>
    </xf>
    <xf numFmtId="0" fontId="26" fillId="0" borderId="0" xfId="0" applyFont="1" applyProtection="1"/>
    <xf numFmtId="167" fontId="18" fillId="4" borderId="2" xfId="3" applyNumberFormat="1" applyFont="1" applyFill="1" applyBorder="1" applyAlignment="1" applyProtection="1">
      <alignment horizontal="right" vertical="center" wrapText="1"/>
    </xf>
    <xf numFmtId="0" fontId="8" fillId="0" borderId="0" xfId="0" applyFont="1" applyProtection="1"/>
    <xf numFmtId="0" fontId="0" fillId="0" borderId="0" xfId="0" applyBorder="1" applyAlignment="1" applyProtection="1">
      <alignment vertical="center"/>
    </xf>
    <xf numFmtId="0" fontId="5" fillId="0" borderId="0" xfId="0" applyFont="1" applyBorder="1" applyAlignment="1" applyProtection="1">
      <alignment vertical="center"/>
    </xf>
    <xf numFmtId="0" fontId="10" fillId="3" borderId="0" xfId="0" applyFont="1" applyFill="1" applyBorder="1" applyAlignment="1" applyProtection="1">
      <alignment vertical="center"/>
    </xf>
    <xf numFmtId="0" fontId="10" fillId="3" borderId="0" xfId="0" applyFont="1" applyFill="1" applyBorder="1" applyAlignment="1" applyProtection="1">
      <alignment horizontal="center" vertical="center"/>
    </xf>
    <xf numFmtId="0" fontId="25" fillId="4" borderId="0" xfId="0" applyFont="1" applyFill="1" applyBorder="1" applyAlignment="1" applyProtection="1">
      <alignment vertical="center"/>
    </xf>
    <xf numFmtId="0" fontId="25" fillId="4" borderId="0" xfId="0" applyFont="1" applyFill="1" applyBorder="1" applyAlignment="1" applyProtection="1">
      <alignment horizontal="center" vertical="center"/>
    </xf>
    <xf numFmtId="0" fontId="25" fillId="4" borderId="2" xfId="0" applyFont="1" applyFill="1" applyBorder="1" applyAlignment="1" applyProtection="1">
      <alignment horizontal="center" vertical="center"/>
    </xf>
    <xf numFmtId="0" fontId="13" fillId="4" borderId="0" xfId="0" applyFont="1" applyFill="1" applyBorder="1" applyAlignment="1" applyProtection="1">
      <alignment vertical="center"/>
    </xf>
    <xf numFmtId="0" fontId="0" fillId="4" borderId="0" xfId="0" applyFill="1" applyAlignment="1" applyProtection="1">
      <alignment vertical="center"/>
    </xf>
    <xf numFmtId="0" fontId="13" fillId="4" borderId="0" xfId="0" applyFont="1" applyFill="1" applyBorder="1" applyAlignment="1" applyProtection="1">
      <alignment horizontal="right" vertical="center" indent="1"/>
    </xf>
    <xf numFmtId="165" fontId="13" fillId="4" borderId="0" xfId="1" applyNumberFormat="1" applyFont="1" applyFill="1" applyBorder="1" applyAlignment="1" applyProtection="1">
      <alignment vertical="center"/>
    </xf>
    <xf numFmtId="9" fontId="13" fillId="4" borderId="1" xfId="2" applyFont="1" applyFill="1" applyBorder="1" applyAlignment="1" applyProtection="1">
      <alignment horizontal="center" vertical="center"/>
    </xf>
    <xf numFmtId="44" fontId="13" fillId="4" borderId="1" xfId="1" applyFont="1" applyFill="1" applyBorder="1" applyAlignment="1" applyProtection="1">
      <alignment horizontal="center" vertical="center"/>
    </xf>
    <xf numFmtId="165" fontId="13" fillId="4" borderId="0" xfId="0" applyNumberFormat="1" applyFont="1" applyFill="1" applyBorder="1" applyAlignment="1" applyProtection="1">
      <alignment vertical="center"/>
    </xf>
    <xf numFmtId="0" fontId="26" fillId="0" borderId="0" xfId="0" applyFont="1" applyBorder="1" applyAlignment="1" applyProtection="1">
      <alignment vertical="center"/>
    </xf>
    <xf numFmtId="0" fontId="13" fillId="4" borderId="0" xfId="0" quotePrefix="1" applyFont="1" applyFill="1" applyBorder="1" applyAlignment="1" applyProtection="1">
      <alignment horizontal="left" vertical="center"/>
    </xf>
    <xf numFmtId="165" fontId="13" fillId="4" borderId="0" xfId="0" applyNumberFormat="1" applyFont="1" applyFill="1" applyBorder="1" applyAlignment="1" applyProtection="1">
      <alignment horizontal="center" vertical="center"/>
    </xf>
    <xf numFmtId="0" fontId="13" fillId="4" borderId="0" xfId="0" applyFont="1" applyFill="1" applyBorder="1" applyAlignment="1" applyProtection="1">
      <alignment horizontal="center" vertical="center"/>
    </xf>
    <xf numFmtId="0" fontId="25" fillId="4" borderId="0" xfId="0" applyFont="1" applyFill="1" applyBorder="1" applyAlignment="1" applyProtection="1">
      <alignment horizontal="righ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indent="1"/>
    </xf>
    <xf numFmtId="165" fontId="13" fillId="0" borderId="0" xfId="0" applyNumberFormat="1" applyFont="1" applyFill="1" applyBorder="1" applyAlignment="1" applyProtection="1">
      <alignment vertical="center"/>
    </xf>
    <xf numFmtId="0" fontId="13" fillId="0" borderId="0" xfId="0" applyFont="1" applyFill="1" applyBorder="1" applyAlignment="1" applyProtection="1">
      <alignment vertical="center"/>
    </xf>
    <xf numFmtId="0" fontId="10" fillId="3" borderId="0" xfId="0" applyFont="1" applyFill="1" applyBorder="1" applyAlignment="1" applyProtection="1">
      <alignment horizontal="left" vertical="center"/>
    </xf>
    <xf numFmtId="0" fontId="10" fillId="3" borderId="0" xfId="0" applyFont="1" applyFill="1" applyBorder="1" applyAlignment="1" applyProtection="1">
      <alignment horizontal="right" vertical="center" indent="1"/>
    </xf>
    <xf numFmtId="165" fontId="10" fillId="3" borderId="0" xfId="0" applyNumberFormat="1" applyFont="1" applyFill="1" applyBorder="1" applyAlignment="1" applyProtection="1">
      <alignment vertical="center"/>
    </xf>
    <xf numFmtId="166" fontId="13" fillId="4" borderId="1" xfId="1" applyNumberFormat="1" applyFont="1" applyFill="1" applyBorder="1" applyAlignment="1" applyProtection="1">
      <alignment horizontal="right" vertical="center"/>
    </xf>
    <xf numFmtId="167" fontId="13" fillId="4" borderId="1" xfId="3" applyNumberFormat="1" applyFont="1" applyFill="1" applyBorder="1" applyAlignment="1" applyProtection="1">
      <alignment horizontal="right" vertical="center"/>
    </xf>
    <xf numFmtId="9" fontId="13" fillId="4" borderId="0" xfId="0" applyNumberFormat="1" applyFont="1" applyFill="1" applyBorder="1" applyAlignment="1" applyProtection="1">
      <alignment vertical="center"/>
    </xf>
    <xf numFmtId="6" fontId="13" fillId="4" borderId="0" xfId="0" applyNumberFormat="1" applyFont="1" applyFill="1" applyBorder="1" applyAlignment="1" applyProtection="1">
      <alignment vertical="center"/>
    </xf>
    <xf numFmtId="0" fontId="25" fillId="5" borderId="1" xfId="0" applyFont="1" applyFill="1" applyBorder="1" applyAlignment="1" applyProtection="1">
      <alignment horizontal="center" vertical="center"/>
      <protection locked="0"/>
    </xf>
    <xf numFmtId="167" fontId="25" fillId="5" borderId="1" xfId="3" applyNumberFormat="1" applyFont="1" applyFill="1" applyBorder="1" applyAlignment="1" applyProtection="1">
      <alignment horizontal="center" vertical="center"/>
      <protection locked="0"/>
    </xf>
    <xf numFmtId="166" fontId="13" fillId="5" borderId="1" xfId="1" applyNumberFormat="1" applyFont="1" applyFill="1" applyBorder="1" applyAlignment="1" applyProtection="1">
      <alignment vertical="center"/>
      <protection locked="0"/>
    </xf>
    <xf numFmtId="0" fontId="12" fillId="0" borderId="0" xfId="0" applyFont="1" applyBorder="1" applyProtection="1"/>
    <xf numFmtId="0" fontId="0" fillId="0" borderId="0" xfId="0" applyFill="1" applyBorder="1" applyAlignment="1" applyProtection="1">
      <alignment vertical="center"/>
    </xf>
    <xf numFmtId="0" fontId="25" fillId="0" borderId="0" xfId="0" applyFont="1" applyFill="1" applyBorder="1" applyAlignment="1" applyProtection="1">
      <alignment horizontal="center" vertical="center"/>
    </xf>
    <xf numFmtId="0" fontId="23" fillId="3" borderId="0" xfId="0" applyFont="1" applyFill="1" applyBorder="1" applyAlignment="1" applyProtection="1">
      <alignment vertical="center"/>
    </xf>
    <xf numFmtId="0" fontId="0" fillId="4" borderId="0" xfId="0" applyFill="1" applyBorder="1" applyAlignment="1" applyProtection="1">
      <alignment vertical="center"/>
    </xf>
    <xf numFmtId="0" fontId="13" fillId="4" borderId="0" xfId="0" applyFont="1" applyFill="1" applyAlignment="1" applyProtection="1">
      <alignment vertical="center"/>
    </xf>
    <xf numFmtId="0" fontId="27" fillId="4" borderId="0" xfId="1" applyNumberFormat="1" applyFont="1" applyFill="1" applyBorder="1" applyAlignment="1" applyProtection="1">
      <alignment vertical="top" wrapText="1"/>
    </xf>
    <xf numFmtId="0" fontId="25" fillId="4" borderId="0" xfId="0" applyNumberFormat="1" applyFont="1" applyFill="1" applyBorder="1" applyAlignment="1" applyProtection="1">
      <alignment horizontal="center" vertical="center"/>
    </xf>
    <xf numFmtId="44" fontId="13" fillId="4" borderId="1" xfId="1" applyFont="1" applyFill="1" applyBorder="1" applyAlignment="1" applyProtection="1">
      <alignment vertical="center"/>
    </xf>
    <xf numFmtId="0" fontId="13" fillId="4" borderId="0" xfId="0" quotePrefix="1" applyFont="1" applyFill="1" applyBorder="1" applyAlignment="1" applyProtection="1">
      <alignment horizontal="center" vertical="center"/>
    </xf>
    <xf numFmtId="0" fontId="13" fillId="4" borderId="0" xfId="1" applyNumberFormat="1" applyFont="1" applyFill="1" applyBorder="1" applyAlignment="1" applyProtection="1">
      <alignment vertical="center"/>
    </xf>
    <xf numFmtId="166" fontId="13" fillId="4" borderId="0" xfId="1" quotePrefix="1" applyNumberFormat="1" applyFont="1" applyFill="1" applyBorder="1" applyAlignment="1" applyProtection="1">
      <alignment vertical="center"/>
    </xf>
    <xf numFmtId="0" fontId="25" fillId="0" borderId="0" xfId="0" applyNumberFormat="1" applyFont="1" applyFill="1" applyBorder="1" applyAlignment="1" applyProtection="1">
      <alignment horizontal="center" vertical="center"/>
    </xf>
    <xf numFmtId="0" fontId="24" fillId="3" borderId="0" xfId="0" applyFont="1" applyFill="1" applyBorder="1" applyAlignment="1" applyProtection="1">
      <alignment vertical="center"/>
    </xf>
    <xf numFmtId="0" fontId="10" fillId="3" borderId="0" xfId="0" applyNumberFormat="1" applyFont="1" applyFill="1" applyBorder="1" applyAlignment="1" applyProtection="1">
      <alignment horizontal="center" vertical="center"/>
    </xf>
    <xf numFmtId="0" fontId="0" fillId="0" borderId="0" xfId="0" applyFill="1" applyProtection="1"/>
    <xf numFmtId="0" fontId="13" fillId="0" borderId="0" xfId="0" applyFont="1" applyFill="1" applyBorder="1" applyAlignment="1" applyProtection="1">
      <alignment horizontal="center" vertical="center"/>
    </xf>
    <xf numFmtId="166" fontId="13" fillId="0" borderId="0" xfId="1" applyNumberFormat="1" applyFont="1" applyFill="1" applyBorder="1" applyAlignment="1" applyProtection="1">
      <alignment vertical="center"/>
    </xf>
    <xf numFmtId="9" fontId="13" fillId="0" borderId="0" xfId="2" applyFont="1" applyFill="1" applyBorder="1" applyAlignment="1" applyProtection="1">
      <alignment horizontal="center" vertical="center"/>
    </xf>
    <xf numFmtId="0" fontId="25" fillId="0" borderId="0" xfId="0" applyFont="1" applyFill="1" applyBorder="1" applyAlignment="1" applyProtection="1">
      <alignment horizontal="right" vertical="center"/>
    </xf>
    <xf numFmtId="165" fontId="13" fillId="0" borderId="0" xfId="1" applyNumberFormat="1" applyFont="1" applyFill="1" applyBorder="1" applyAlignment="1" applyProtection="1">
      <alignment vertical="center"/>
    </xf>
    <xf numFmtId="166" fontId="13" fillId="0" borderId="0" xfId="1" applyNumberFormat="1" applyFont="1" applyFill="1" applyBorder="1" applyAlignment="1" applyProtection="1">
      <alignment horizontal="right" vertical="center"/>
    </xf>
    <xf numFmtId="9" fontId="13" fillId="0" borderId="0" xfId="0" applyNumberFormat="1" applyFont="1" applyFill="1" applyBorder="1" applyAlignment="1" applyProtection="1">
      <alignment vertical="center"/>
    </xf>
    <xf numFmtId="0" fontId="16" fillId="2" borderId="0" xfId="4" applyFont="1" applyFill="1" applyAlignment="1" applyProtection="1">
      <alignment horizontal="left" vertical="center" indent="1"/>
      <protection locked="0"/>
    </xf>
    <xf numFmtId="0" fontId="12" fillId="0" borderId="0" xfId="0" applyFont="1" applyAlignment="1">
      <alignment horizontal="left"/>
    </xf>
    <xf numFmtId="0" fontId="7" fillId="2" borderId="0" xfId="0" applyFont="1" applyFill="1" applyAlignment="1" applyProtection="1">
      <alignment horizontal="right" vertical="center" indent="1"/>
    </xf>
    <xf numFmtId="0" fontId="7" fillId="5" borderId="1" xfId="0" applyFont="1" applyFill="1" applyBorder="1" applyAlignment="1" applyProtection="1">
      <alignment horizontal="right" vertical="center" indent="1"/>
      <protection locked="0"/>
    </xf>
    <xf numFmtId="6" fontId="13" fillId="0" borderId="0" xfId="0" applyNumberFormat="1" applyFont="1" applyFill="1" applyBorder="1" applyAlignment="1" applyProtection="1">
      <alignment vertical="center"/>
    </xf>
    <xf numFmtId="165" fontId="13" fillId="4" borderId="0" xfId="0" applyNumberFormat="1" applyFont="1" applyFill="1" applyBorder="1" applyAlignment="1" applyProtection="1">
      <alignment horizontal="right" vertical="center"/>
    </xf>
    <xf numFmtId="0" fontId="0" fillId="4" borderId="0" xfId="0" applyFill="1" applyAlignment="1">
      <alignment vertical="center"/>
    </xf>
    <xf numFmtId="167" fontId="13" fillId="0" borderId="0" xfId="3" applyNumberFormat="1" applyFont="1" applyFill="1" applyBorder="1" applyAlignment="1" applyProtection="1">
      <alignment vertical="center"/>
      <protection locked="0"/>
    </xf>
    <xf numFmtId="0" fontId="10" fillId="3" borderId="0" xfId="0" applyFont="1" applyFill="1" applyBorder="1" applyAlignment="1" applyProtection="1">
      <alignment horizontal="center" vertical="center" wrapText="1"/>
    </xf>
    <xf numFmtId="0" fontId="0" fillId="4" borderId="0" xfId="0" applyFill="1" applyAlignment="1">
      <alignment horizontal="center" vertical="center"/>
    </xf>
    <xf numFmtId="165" fontId="13" fillId="4" borderId="1" xfId="0" applyNumberFormat="1" applyFont="1" applyFill="1" applyBorder="1" applyAlignment="1" applyProtection="1">
      <alignment horizontal="center" vertical="center"/>
    </xf>
    <xf numFmtId="9" fontId="13" fillId="0" borderId="1" xfId="2" applyFont="1" applyFill="1" applyBorder="1" applyAlignment="1" applyProtection="1">
      <alignment horizontal="center" vertical="center"/>
      <protection locked="0"/>
    </xf>
    <xf numFmtId="0" fontId="0" fillId="4" borderId="0" xfId="0" applyFill="1" applyBorder="1" applyAlignment="1">
      <alignment vertical="center"/>
    </xf>
    <xf numFmtId="167" fontId="13" fillId="4" borderId="0" xfId="3" applyNumberFormat="1" applyFont="1" applyFill="1" applyBorder="1" applyAlignment="1" applyProtection="1">
      <alignment horizontal="right" vertical="center"/>
    </xf>
    <xf numFmtId="0" fontId="13" fillId="0" borderId="0" xfId="1" applyNumberFormat="1" applyFont="1" applyFill="1" applyBorder="1" applyAlignment="1" applyProtection="1">
      <alignment vertical="center"/>
    </xf>
    <xf numFmtId="0" fontId="0" fillId="0" borderId="0" xfId="0" applyFill="1"/>
    <xf numFmtId="0" fontId="17" fillId="3" borderId="0" xfId="0" applyFont="1" applyFill="1" applyAlignment="1" applyProtection="1">
      <alignment horizontal="left" vertical="center" indent="1"/>
    </xf>
    <xf numFmtId="0" fontId="19" fillId="4" borderId="0" xfId="0" applyFont="1" applyFill="1" applyBorder="1" applyAlignment="1" applyProtection="1">
      <alignment horizontal="left" vertical="center" indent="1"/>
    </xf>
    <xf numFmtId="0" fontId="16" fillId="4" borderId="0" xfId="4" applyFont="1" applyFill="1" applyAlignment="1">
      <alignment horizontal="left" indent="1"/>
    </xf>
    <xf numFmtId="0" fontId="16" fillId="4" borderId="0" xfId="4" applyFont="1" applyFill="1" applyAlignment="1">
      <alignment horizontal="left" vertical="center" indent="1"/>
    </xf>
    <xf numFmtId="0" fontId="16" fillId="2" borderId="0" xfId="4" applyFont="1" applyFill="1" applyAlignment="1">
      <alignment horizontal="left" vertical="center" indent="1"/>
    </xf>
    <xf numFmtId="0" fontId="12" fillId="0" borderId="0" xfId="0" applyFont="1" applyBorder="1" applyAlignment="1" applyProtection="1">
      <alignment horizontal="left"/>
    </xf>
    <xf numFmtId="0" fontId="12" fillId="0" borderId="0" xfId="0" applyFont="1" applyAlignment="1" applyProtection="1">
      <alignment horizontal="center"/>
    </xf>
    <xf numFmtId="0" fontId="0" fillId="0" borderId="0" xfId="0" applyAlignment="1" applyProtection="1">
      <alignment horizontal="center"/>
    </xf>
    <xf numFmtId="0" fontId="7" fillId="2" borderId="0" xfId="0" applyFont="1" applyFill="1" applyAlignment="1" applyProtection="1">
      <alignment horizontal="right" vertical="center"/>
    </xf>
    <xf numFmtId="0" fontId="7" fillId="2" borderId="0" xfId="0" applyFont="1" applyFill="1" applyAlignment="1" applyProtection="1">
      <alignment horizontal="right" vertical="center" indent="1"/>
    </xf>
    <xf numFmtId="0" fontId="7" fillId="2" borderId="5" xfId="0" applyFont="1" applyFill="1" applyBorder="1" applyAlignment="1" applyProtection="1">
      <alignment horizontal="right" vertical="center" indent="1"/>
    </xf>
    <xf numFmtId="0" fontId="6" fillId="2" borderId="0" xfId="0" applyFont="1" applyFill="1" applyAlignment="1" applyProtection="1">
      <alignment horizontal="right" vertical="center" indent="1"/>
    </xf>
    <xf numFmtId="0" fontId="7" fillId="5" borderId="1" xfId="0" applyFont="1" applyFill="1" applyBorder="1" applyAlignment="1" applyProtection="1">
      <alignment horizontal="right" vertical="center"/>
      <protection locked="0"/>
    </xf>
    <xf numFmtId="0" fontId="5" fillId="2" borderId="0" xfId="0" applyFont="1" applyFill="1" applyAlignment="1" applyProtection="1">
      <alignment vertical="center"/>
    </xf>
    <xf numFmtId="0" fontId="27" fillId="4" borderId="0"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10" fillId="3" borderId="0" xfId="0" applyFont="1" applyFill="1" applyAlignment="1">
      <alignment horizontal="left" vertical="center" indent="1"/>
    </xf>
    <xf numFmtId="0" fontId="31" fillId="3" borderId="0" xfId="4" applyFont="1" applyFill="1" applyAlignment="1">
      <alignment horizontal="left" vertical="center" indent="1"/>
    </xf>
    <xf numFmtId="0" fontId="7" fillId="5" borderId="0" xfId="0" applyFont="1" applyFill="1"/>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colors>
    <mruColors>
      <color rgb="FFE4E1DA"/>
      <color rgb="FFD50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2.1 FT cost'!A1"/><Relationship Id="rId1" Type="http://schemas.openxmlformats.org/officeDocument/2006/relationships/image" Target="../media/image1.jpeg"/><Relationship Id="rId6" Type="http://schemas.openxmlformats.org/officeDocument/2006/relationships/hyperlink" Target="#'2.3 Casual cost'!A1"/><Relationship Id="rId5" Type="http://schemas.openxmlformats.org/officeDocument/2006/relationships/hyperlink" Target="#'2.2 PT cost'!A1"/><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2.1. FT available hours'!A1"/><Relationship Id="rId1" Type="http://schemas.openxmlformats.org/officeDocument/2006/relationships/image" Target="../media/image1.jpe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hyperlink" Target="#'3. Sales needed'!A1"/><Relationship Id="rId1" Type="http://schemas.openxmlformats.org/officeDocument/2006/relationships/image" Target="../media/image1.jpe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hyperlink" Target="#'3. Sales needed'!A1"/><Relationship Id="rId1" Type="http://schemas.openxmlformats.org/officeDocument/2006/relationships/image" Target="../media/image1.jpeg"/><Relationship Id="rId4" Type="http://schemas.openxmlformats.org/officeDocument/2006/relationships/image" Target="../media/image9.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hyperlink" Target="#'3. Sales needed'!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hyperlink" Target="#'4. Summary'!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hyperlink" Target="#Help!A1"/><Relationship Id="rId1" Type="http://schemas.openxmlformats.org/officeDocument/2006/relationships/image" Target="../media/image1.jpeg"/><Relationship Id="rId4" Type="http://schemas.openxmlformats.org/officeDocument/2006/relationships/image" Target="../media/image1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200026</xdr:colOff>
      <xdr:row>2</xdr:row>
      <xdr:rowOff>47625</xdr:rowOff>
    </xdr:from>
    <xdr:to>
      <xdr:col>1</xdr:col>
      <xdr:colOff>531392</xdr:colOff>
      <xdr:row>4</xdr:row>
      <xdr:rowOff>69825</xdr:rowOff>
    </xdr:to>
    <xdr:pic>
      <xdr:nvPicPr>
        <xdr:cNvPr id="6" name="Picture 5">
          <a:extLst>
            <a:ext uri="{FF2B5EF4-FFF2-40B4-BE49-F238E27FC236}">
              <a16:creationId xmlns:a16="http://schemas.microsoft.com/office/drawing/2014/main" id="{75FBB63B-50B5-4370-A72A-C8CE6D607D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6" y="419100"/>
          <a:ext cx="988591" cy="403200"/>
        </a:xfrm>
        <a:prstGeom prst="rect">
          <a:avLst/>
        </a:prstGeom>
      </xdr:spPr>
    </xdr:pic>
    <xdr:clientData/>
  </xdr:twoCellAnchor>
  <xdr:oneCellAnchor>
    <xdr:from>
      <xdr:col>0</xdr:col>
      <xdr:colOff>495300</xdr:colOff>
      <xdr:row>34</xdr:row>
      <xdr:rowOff>60960</xdr:rowOff>
    </xdr:from>
    <xdr:ext cx="6134100" cy="94488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95300" y="6909435"/>
          <a:ext cx="6134100" cy="944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lang="en-AU" sz="700" b="1" baseline="0">
              <a:solidFill>
                <a:schemeClr val="dk1"/>
              </a:solidFill>
              <a:effectLst/>
              <a:latin typeface="+mn-lt"/>
              <a:ea typeface="+mn-ea"/>
              <a:cs typeface="+mn-cs"/>
            </a:rPr>
            <a:t>Things you should know</a:t>
          </a:r>
          <a:br>
            <a:rPr lang="en-AU" sz="700" b="1" baseline="0">
              <a:solidFill>
                <a:schemeClr val="dk1"/>
              </a:solidFill>
              <a:effectLst/>
              <a:latin typeface="+mn-lt"/>
              <a:ea typeface="+mn-ea"/>
              <a:cs typeface="+mn-cs"/>
            </a:rPr>
          </a:br>
          <a:endParaRPr lang="en-AU" sz="700" baseline="0">
            <a:solidFill>
              <a:schemeClr val="dk1"/>
            </a:solidFill>
            <a:effectLst/>
            <a:latin typeface="+mn-lt"/>
            <a:ea typeface="+mn-ea"/>
            <a:cs typeface="+mn-cs"/>
          </a:endParaRPr>
        </a:p>
        <a:p>
          <a:pPr algn="just"/>
          <a:r>
            <a:rPr lang="en-AU" sz="700" baseline="0">
              <a:solidFill>
                <a:schemeClr val="dk1"/>
              </a:solidFill>
              <a:effectLst/>
              <a:latin typeface="+mn-lt"/>
              <a:ea typeface="+mn-ea"/>
              <a:cs typeface="+mn-cs"/>
            </a:rPr>
            <a:t>This information does not take your personal objectives, circumstances or needs into account. Consider its appropriateness to these factors before acting on it. The calculator is generic and does not take into account your personal circumstances. It is intended for use by you as a guide only, and not intended to be relied on for the purposes of making a decision in relation to a financial product. Should you apply for any Westpac product, we will make our own calculations and we will not necessarily take the results of your calculations using this Calculator into account. You should obtain professional financial advice before making any financial decision.  © Westpac Banking Corporation ABN 33 007 457 141 AFSL and Australian credit licence 233714. </a:t>
          </a:r>
        </a:p>
      </xdr:txBody>
    </xdr:sp>
    <xdr:clientData/>
  </xdr:oneCellAnchor>
  <xdr:oneCellAnchor>
    <xdr:from>
      <xdr:col>0</xdr:col>
      <xdr:colOff>156209</xdr:colOff>
      <xdr:row>10</xdr:row>
      <xdr:rowOff>41930</xdr:rowOff>
    </xdr:from>
    <xdr:ext cx="6804000" cy="682238"/>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6209" y="2318405"/>
          <a:ext cx="6804000" cy="682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just" rtl="0" eaLnBrk="1" latinLnBrk="0" hangingPunct="1"/>
          <a:r>
            <a:rPr lang="en-AU" sz="1000">
              <a:solidFill>
                <a:schemeClr val="dk1"/>
              </a:solidFill>
              <a:effectLst/>
              <a:latin typeface="+mn-lt"/>
              <a:ea typeface="+mn-ea"/>
              <a:cs typeface="+mn-cs"/>
            </a:rPr>
            <a:t>This calculator may help you to understand the estimated total annual cost of an employee and the sales needed to cover that cost. The sales needed are also shown by unit (if applicable) or by hour, day, week or month to help you find the numbers that make sense in your business. This information may also help you with pricing decisions and sales targets</a:t>
          </a:r>
          <a:endParaRPr lang="en-AU" sz="1000"/>
        </a:p>
      </xdr:txBody>
    </xdr:sp>
    <xdr:clientData/>
  </xdr:oneCellAnchor>
  <xdr:twoCellAnchor>
    <xdr:from>
      <xdr:col>0</xdr:col>
      <xdr:colOff>156209</xdr:colOff>
      <xdr:row>14</xdr:row>
      <xdr:rowOff>99338</xdr:rowOff>
    </xdr:from>
    <xdr:to>
      <xdr:col>5</xdr:col>
      <xdr:colOff>1538579</xdr:colOff>
      <xdr:row>17</xdr:row>
      <xdr:rowOff>112892</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56209" y="3137813"/>
          <a:ext cx="6802095" cy="585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AU" sz="1000" b="1">
              <a:solidFill>
                <a:schemeClr val="dk1"/>
              </a:solidFill>
              <a:effectLst/>
              <a:latin typeface="+mn-lt"/>
              <a:ea typeface="+mn-ea"/>
              <a:cs typeface="+mn-cs"/>
            </a:rPr>
            <a:t>Note:</a:t>
          </a:r>
          <a:r>
            <a:rPr lang="en-AU" sz="1000">
              <a:solidFill>
                <a:schemeClr val="dk1"/>
              </a:solidFill>
              <a:effectLst/>
              <a:latin typeface="+mn-lt"/>
              <a:ea typeface="+mn-ea"/>
              <a:cs typeface="+mn-cs"/>
            </a:rPr>
            <a:t> For determining the amount to be paid on your payroll, you should use a dedicated payroll system or seek advice from your accountant or payroll service. To determine the timing or the payments and impact on your cash flow, you should use a cash flow budget or seek advice from your accountant.</a:t>
          </a:r>
          <a:endParaRPr lang="en-AU" sz="1000">
            <a:effectLst/>
          </a:endParaRPr>
        </a:p>
      </xdr:txBody>
    </xdr:sp>
    <xdr:clientData/>
  </xdr:twoCellAnchor>
  <xdr:twoCellAnchor>
    <xdr:from>
      <xdr:col>0</xdr:col>
      <xdr:colOff>156209</xdr:colOff>
      <xdr:row>7</xdr:row>
      <xdr:rowOff>67320</xdr:rowOff>
    </xdr:from>
    <xdr:to>
      <xdr:col>5</xdr:col>
      <xdr:colOff>1540484</xdr:colOff>
      <xdr:row>9</xdr:row>
      <xdr:rowOff>95260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56209" y="1772295"/>
          <a:ext cx="6804000" cy="40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AU" sz="1000">
              <a:solidFill>
                <a:schemeClr val="dk1"/>
              </a:solidFill>
              <a:effectLst/>
              <a:latin typeface="+mn-lt"/>
              <a:ea typeface="+mn-ea"/>
              <a:cs typeface="+mn-cs"/>
            </a:rPr>
            <a:t>Need help to understand the true total cost of a new employee? It is not just their pay and benefits, but all the other costs you need to spend money on when taking on an extra employee. </a:t>
          </a:r>
        </a:p>
        <a:p>
          <a:pPr algn="just"/>
          <a:r>
            <a:rPr lang="en-AU" sz="1000">
              <a:solidFill>
                <a:schemeClr val="dk1"/>
              </a:solidFill>
              <a:effectLst/>
              <a:latin typeface="+mn-lt"/>
              <a:ea typeface="+mn-ea"/>
              <a:cs typeface="+mn-cs"/>
            </a:rPr>
            <a:t> </a:t>
          </a:r>
          <a:endParaRPr lang="en-AU" sz="1000">
            <a:latin typeface="+mn-lt"/>
          </a:endParaRPr>
        </a:p>
      </xdr:txBody>
    </xdr:sp>
    <xdr:clientData/>
  </xdr:twoCellAnchor>
  <xdr:oneCellAnchor>
    <xdr:from>
      <xdr:col>4</xdr:col>
      <xdr:colOff>899160</xdr:colOff>
      <xdr:row>4</xdr:row>
      <xdr:rowOff>144780</xdr:rowOff>
    </xdr:from>
    <xdr:ext cx="184731" cy="254557"/>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074920" y="89154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638174</xdr:colOff>
      <xdr:row>29</xdr:row>
      <xdr:rowOff>133350</xdr:rowOff>
    </xdr:from>
    <xdr:to>
      <xdr:col>2</xdr:col>
      <xdr:colOff>8609</xdr:colOff>
      <xdr:row>31</xdr:row>
      <xdr:rowOff>108585</xdr:rowOff>
    </xdr:to>
    <xdr:sp macro="" textlink="">
      <xdr:nvSpPr>
        <xdr:cNvPr id="12" name="Rectangle: Rounded Corners 4">
          <a:hlinkClick xmlns:r="http://schemas.openxmlformats.org/officeDocument/2006/relationships" r:id="rId2"/>
          <a:extLst>
            <a:ext uri="{FF2B5EF4-FFF2-40B4-BE49-F238E27FC236}">
              <a16:creationId xmlns:a16="http://schemas.microsoft.com/office/drawing/2014/main" id="{00000000-0008-0000-0000-00000C000000}"/>
            </a:ext>
          </a:extLst>
        </xdr:cNvPr>
        <xdr:cNvSpPr/>
      </xdr:nvSpPr>
      <xdr:spPr>
        <a:xfrm>
          <a:off x="638174" y="6029325"/>
          <a:ext cx="1218285" cy="356235"/>
        </a:xfrm>
        <a:prstGeom prst="roundRect">
          <a:avLst>
            <a:gd name="adj" fmla="val 30749"/>
          </a:avLst>
        </a:prstGeom>
        <a:solidFill>
          <a:srgbClr val="D5002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solidFill>
                <a:schemeClr val="bg1"/>
              </a:solidFill>
            </a:rPr>
            <a:t>Full-time</a:t>
          </a:r>
        </a:p>
      </xdr:txBody>
    </xdr:sp>
    <xdr:clientData/>
  </xdr:twoCellAnchor>
  <xdr:twoCellAnchor editAs="oneCell">
    <xdr:from>
      <xdr:col>0</xdr:col>
      <xdr:colOff>0</xdr:colOff>
      <xdr:row>33</xdr:row>
      <xdr:rowOff>31620</xdr:rowOff>
    </xdr:from>
    <xdr:to>
      <xdr:col>5</xdr:col>
      <xdr:colOff>1528275</xdr:colOff>
      <xdr:row>33</xdr:row>
      <xdr:rowOff>110703</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689595"/>
          <a:ext cx="6948000" cy="79083"/>
        </a:xfrm>
        <a:prstGeom prst="rect">
          <a:avLst/>
        </a:prstGeom>
      </xdr:spPr>
    </xdr:pic>
    <xdr:clientData/>
  </xdr:twoCellAnchor>
  <xdr:twoCellAnchor editAs="oneCell">
    <xdr:from>
      <xdr:col>0</xdr:col>
      <xdr:colOff>0</xdr:colOff>
      <xdr:row>0</xdr:row>
      <xdr:rowOff>561</xdr:rowOff>
    </xdr:from>
    <xdr:to>
      <xdr:col>5</xdr:col>
      <xdr:colOff>1528275</xdr:colOff>
      <xdr:row>0</xdr:row>
      <xdr:rowOff>85644</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561"/>
          <a:ext cx="6948000" cy="85083"/>
        </a:xfrm>
        <a:prstGeom prst="rect">
          <a:avLst/>
        </a:prstGeom>
      </xdr:spPr>
    </xdr:pic>
    <xdr:clientData/>
  </xdr:twoCellAnchor>
  <xdr:twoCellAnchor>
    <xdr:from>
      <xdr:col>2</xdr:col>
      <xdr:colOff>1000125</xdr:colOff>
      <xdr:row>29</xdr:row>
      <xdr:rowOff>133350</xdr:rowOff>
    </xdr:from>
    <xdr:to>
      <xdr:col>3</xdr:col>
      <xdr:colOff>1027785</xdr:colOff>
      <xdr:row>31</xdr:row>
      <xdr:rowOff>108585</xdr:rowOff>
    </xdr:to>
    <xdr:sp macro="" textlink="">
      <xdr:nvSpPr>
        <xdr:cNvPr id="13" name="Rectangle: Rounded Corners 4">
          <a:hlinkClick xmlns:r="http://schemas.openxmlformats.org/officeDocument/2006/relationships" r:id="rId5"/>
          <a:extLst>
            <a:ext uri="{FF2B5EF4-FFF2-40B4-BE49-F238E27FC236}">
              <a16:creationId xmlns:a16="http://schemas.microsoft.com/office/drawing/2014/main" id="{39AAE107-A50A-49DF-8A68-72841A452C02}"/>
            </a:ext>
          </a:extLst>
        </xdr:cNvPr>
        <xdr:cNvSpPr/>
      </xdr:nvSpPr>
      <xdr:spPr>
        <a:xfrm>
          <a:off x="2847975" y="6029325"/>
          <a:ext cx="1218285" cy="356235"/>
        </a:xfrm>
        <a:prstGeom prst="roundRect">
          <a:avLst>
            <a:gd name="adj" fmla="val 30749"/>
          </a:avLst>
        </a:prstGeom>
        <a:solidFill>
          <a:srgbClr val="D5002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solidFill>
                <a:schemeClr val="bg1"/>
              </a:solidFill>
            </a:rPr>
            <a:t>Part-time</a:t>
          </a:r>
        </a:p>
      </xdr:txBody>
    </xdr:sp>
    <xdr:clientData/>
  </xdr:twoCellAnchor>
  <xdr:twoCellAnchor>
    <xdr:from>
      <xdr:col>4</xdr:col>
      <xdr:colOff>838200</xdr:colOff>
      <xdr:row>29</xdr:row>
      <xdr:rowOff>133350</xdr:rowOff>
    </xdr:from>
    <xdr:to>
      <xdr:col>5</xdr:col>
      <xdr:colOff>865860</xdr:colOff>
      <xdr:row>31</xdr:row>
      <xdr:rowOff>108585</xdr:rowOff>
    </xdr:to>
    <xdr:sp macro="" textlink="">
      <xdr:nvSpPr>
        <xdr:cNvPr id="16" name="Rectangle: Rounded Corners 4">
          <a:hlinkClick xmlns:r="http://schemas.openxmlformats.org/officeDocument/2006/relationships" r:id="rId6"/>
          <a:extLst>
            <a:ext uri="{FF2B5EF4-FFF2-40B4-BE49-F238E27FC236}">
              <a16:creationId xmlns:a16="http://schemas.microsoft.com/office/drawing/2014/main" id="{1A1928EF-46D0-4284-9554-57A8D5AAE241}"/>
            </a:ext>
          </a:extLst>
        </xdr:cNvPr>
        <xdr:cNvSpPr/>
      </xdr:nvSpPr>
      <xdr:spPr>
        <a:xfrm>
          <a:off x="5067300" y="6029325"/>
          <a:ext cx="1218285" cy="356235"/>
        </a:xfrm>
        <a:prstGeom prst="roundRect">
          <a:avLst>
            <a:gd name="adj" fmla="val 30749"/>
          </a:avLst>
        </a:prstGeom>
        <a:solidFill>
          <a:srgbClr val="D5002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solidFill>
                <a:schemeClr val="bg1"/>
              </a:solidFill>
            </a:rPr>
            <a:t>Casual</a:t>
          </a:r>
        </a:p>
      </xdr:txBody>
    </xdr:sp>
    <xdr:clientData/>
  </xdr:twoCellAnchor>
  <xdr:twoCellAnchor>
    <xdr:from>
      <xdr:col>0</xdr:col>
      <xdr:colOff>142875</xdr:colOff>
      <xdr:row>5</xdr:row>
      <xdr:rowOff>57150</xdr:rowOff>
    </xdr:from>
    <xdr:to>
      <xdr:col>5</xdr:col>
      <xdr:colOff>1527150</xdr:colOff>
      <xdr:row>6</xdr:row>
      <xdr:rowOff>485775</xdr:rowOff>
    </xdr:to>
    <xdr:sp macro="" textlink="">
      <xdr:nvSpPr>
        <xdr:cNvPr id="19" name="TextBox 18">
          <a:extLst>
            <a:ext uri="{FF2B5EF4-FFF2-40B4-BE49-F238E27FC236}">
              <a16:creationId xmlns:a16="http://schemas.microsoft.com/office/drawing/2014/main" id="{22679AC2-1735-4B04-BE23-8463D035571B}"/>
            </a:ext>
          </a:extLst>
        </xdr:cNvPr>
        <xdr:cNvSpPr txBox="1"/>
      </xdr:nvSpPr>
      <xdr:spPr>
        <a:xfrm>
          <a:off x="142875" y="1000125"/>
          <a:ext cx="68040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4000" b="0" i="0" u="none" strike="noStrike">
              <a:solidFill>
                <a:srgbClr val="3C3C3C"/>
              </a:solidFill>
              <a:effectLst/>
              <a:latin typeface="+mj-lt"/>
            </a:rPr>
            <a:t>Welcome.</a:t>
          </a:r>
          <a:r>
            <a:rPr lang="en-AU" sz="4000">
              <a:latin typeface="+mj-lt"/>
            </a:rPr>
            <a:t> </a:t>
          </a:r>
        </a:p>
      </xdr:txBody>
    </xdr:sp>
    <xdr:clientData/>
  </xdr:twoCellAnchor>
  <xdr:twoCellAnchor>
    <xdr:from>
      <xdr:col>0</xdr:col>
      <xdr:colOff>156209</xdr:colOff>
      <xdr:row>18</xdr:row>
      <xdr:rowOff>59562</xdr:rowOff>
    </xdr:from>
    <xdr:to>
      <xdr:col>5</xdr:col>
      <xdr:colOff>1538579</xdr:colOff>
      <xdr:row>26</xdr:row>
      <xdr:rowOff>25382</xdr:rowOff>
    </xdr:to>
    <xdr:sp macro="" textlink="">
      <xdr:nvSpPr>
        <xdr:cNvPr id="24" name="TextBox 23">
          <a:extLst>
            <a:ext uri="{FF2B5EF4-FFF2-40B4-BE49-F238E27FC236}">
              <a16:creationId xmlns:a16="http://schemas.microsoft.com/office/drawing/2014/main" id="{A46AF2B5-3603-4A18-AB01-5A25D956EC71}"/>
            </a:ext>
          </a:extLst>
        </xdr:cNvPr>
        <xdr:cNvSpPr txBox="1"/>
      </xdr:nvSpPr>
      <xdr:spPr>
        <a:xfrm>
          <a:off x="156209" y="3860037"/>
          <a:ext cx="6802095" cy="1489820"/>
        </a:xfrm>
        <a:prstGeom prst="rect">
          <a:avLst/>
        </a:prstGeom>
        <a:noFill/>
        <a:ln w="9525" cmpd="sng">
          <a:noFill/>
        </a:ln>
        <a:effectLst/>
      </xdr:spPr>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AU" sz="1000" b="0" i="0" u="sng" strike="noStrike" kern="0" cap="none" spc="0" normalizeH="0" baseline="0" noProof="0">
              <a:ln>
                <a:noFill/>
              </a:ln>
              <a:solidFill>
                <a:srgbClr val="3C3C3C"/>
              </a:solidFill>
              <a:effectLst/>
              <a:uLnTx/>
              <a:uFillTx/>
              <a:latin typeface="+mn-lt"/>
              <a:ea typeface="+mn-ea"/>
              <a:cs typeface="+mn-cs"/>
            </a:rPr>
            <a:t>Follow these steps:</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AU" sz="600" b="0" i="0" u="sng" strike="noStrike" kern="0" cap="none" spc="0" normalizeH="0" baseline="0" noProof="0">
            <a:ln>
              <a:noFill/>
            </a:ln>
            <a:solidFill>
              <a:srgbClr val="3C3C3C"/>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a:ln>
                <a:noFill/>
              </a:ln>
              <a:solidFill>
                <a:srgbClr val="3C3C3C"/>
              </a:solidFill>
              <a:effectLst/>
              <a:uLnTx/>
              <a:uFillTx/>
              <a:latin typeface="+mn-lt"/>
              <a:ea typeface="+mn-ea"/>
              <a:cs typeface="+mn-cs"/>
            </a:rPr>
            <a:t>1. Choose from below if your employee will be full-time, part-time or casual? (Note: if you enter numbers into more</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a:ln>
                <a:noFill/>
              </a:ln>
              <a:solidFill>
                <a:srgbClr val="3C3C3C"/>
              </a:solidFill>
              <a:effectLst/>
              <a:uLnTx/>
              <a:uFillTx/>
              <a:latin typeface="+mn-lt"/>
              <a:ea typeface="+mn-ea"/>
              <a:cs typeface="+mn-cs"/>
            </a:rPr>
            <a:t>    than one category it will only calculate for one category).</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AU" sz="600" b="0" i="0" u="none" strike="noStrike" kern="0" cap="none" spc="0" normalizeH="0" baseline="0" noProof="0">
            <a:ln>
              <a:noFill/>
            </a:ln>
            <a:solidFill>
              <a:srgbClr val="3C3C3C"/>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a:ln>
                <a:noFill/>
              </a:ln>
              <a:solidFill>
                <a:srgbClr val="3C3C3C"/>
              </a:solidFill>
              <a:effectLst/>
              <a:uLnTx/>
              <a:uFillTx/>
              <a:latin typeface="+mn-lt"/>
              <a:ea typeface="+mn-ea"/>
              <a:cs typeface="+mn-cs"/>
            </a:rPr>
            <a:t>2. Complete the estimated costs and hours where required. (Note: you may need a copy of the award or enterprise</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a:ln>
                <a:noFill/>
              </a:ln>
              <a:solidFill>
                <a:srgbClr val="3C3C3C"/>
              </a:solidFill>
              <a:effectLst/>
              <a:uLnTx/>
              <a:uFillTx/>
              <a:latin typeface="+mn-lt"/>
              <a:ea typeface="+mn-ea"/>
              <a:cs typeface="+mn-cs"/>
            </a:rPr>
            <a:t>    agreement and your current workers compensation insurance).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AU" sz="600" b="0" i="0" u="none" strike="noStrike" kern="0" cap="none" spc="0" normalizeH="0" baseline="0" noProof="0">
            <a:ln>
              <a:noFill/>
            </a:ln>
            <a:solidFill>
              <a:srgbClr val="3C3C3C"/>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a:ln>
                <a:noFill/>
              </a:ln>
              <a:solidFill>
                <a:srgbClr val="3C3C3C"/>
              </a:solidFill>
              <a:effectLst/>
              <a:uLnTx/>
              <a:uFillTx/>
              <a:latin typeface="+mn-lt"/>
              <a:ea typeface="+mn-ea"/>
              <a:cs typeface="+mn-cs"/>
            </a:rPr>
            <a:t>3. Enter details from your profit and loss statement and units sold (if applicable).</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AU" sz="600" b="0" i="0" u="none" strike="noStrike" kern="0" cap="none" spc="0" normalizeH="0" baseline="0" noProof="0">
            <a:ln>
              <a:noFill/>
            </a:ln>
            <a:solidFill>
              <a:srgbClr val="3C3C3C"/>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AU" sz="1000" b="0" i="0" u="none" strike="noStrike" kern="0" cap="none" spc="0" normalizeH="0" baseline="0" noProof="0">
              <a:ln>
                <a:noFill/>
              </a:ln>
              <a:solidFill>
                <a:srgbClr val="3C3C3C"/>
              </a:solidFill>
              <a:effectLst/>
              <a:uLnTx/>
              <a:uFillTx/>
              <a:latin typeface="+mn-lt"/>
              <a:ea typeface="+mn-ea"/>
              <a:cs typeface="+mn-cs"/>
            </a:rPr>
            <a:t>4. Review the summary. Is the cost affordable for your business?</a:t>
          </a:r>
        </a:p>
      </xdr:txBody>
    </xdr:sp>
    <xdr:clientData/>
  </xdr:twoCellAnchor>
  <xdr:twoCellAnchor>
    <xdr:from>
      <xdr:col>0</xdr:col>
      <xdr:colOff>156209</xdr:colOff>
      <xdr:row>27</xdr:row>
      <xdr:rowOff>34598</xdr:rowOff>
    </xdr:from>
    <xdr:to>
      <xdr:col>5</xdr:col>
      <xdr:colOff>1540484</xdr:colOff>
      <xdr:row>28</xdr:row>
      <xdr:rowOff>124133</xdr:rowOff>
    </xdr:to>
    <xdr:sp macro="" textlink="">
      <xdr:nvSpPr>
        <xdr:cNvPr id="25" name="TextBox 24">
          <a:extLst>
            <a:ext uri="{FF2B5EF4-FFF2-40B4-BE49-F238E27FC236}">
              <a16:creationId xmlns:a16="http://schemas.microsoft.com/office/drawing/2014/main" id="{3186D09B-269A-4F9F-BC13-F135CBB3066B}"/>
            </a:ext>
          </a:extLst>
        </xdr:cNvPr>
        <xdr:cNvSpPr txBox="1"/>
      </xdr:nvSpPr>
      <xdr:spPr>
        <a:xfrm>
          <a:off x="156209" y="5549573"/>
          <a:ext cx="6804000" cy="280035"/>
        </a:xfrm>
        <a:prstGeom prst="rect">
          <a:avLst/>
        </a:prstGeom>
        <a:noFill/>
        <a:ln w="9525" cmpd="sng">
          <a:noFill/>
        </a:ln>
        <a:effectLst/>
      </xdr:spPr>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AU" sz="1200" b="1" i="0" u="none" strike="noStrike" kern="0" cap="none" spc="0" normalizeH="0" baseline="0" noProof="0">
              <a:ln>
                <a:noFill/>
              </a:ln>
              <a:solidFill>
                <a:srgbClr val="3C3C3C"/>
              </a:solidFill>
              <a:effectLst/>
              <a:uLnTx/>
              <a:uFillTx/>
              <a:latin typeface="Arial"/>
              <a:ea typeface="+mn-ea"/>
              <a:cs typeface="+mn-cs"/>
            </a:rPr>
            <a:t>Let's get started.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2</xdr:row>
      <xdr:rowOff>38100</xdr:rowOff>
    </xdr:from>
    <xdr:to>
      <xdr:col>0</xdr:col>
      <xdr:colOff>1198141</xdr:colOff>
      <xdr:row>4</xdr:row>
      <xdr:rowOff>60300</xdr:rowOff>
    </xdr:to>
    <xdr:pic>
      <xdr:nvPicPr>
        <xdr:cNvPr id="12" name="Picture 11">
          <a:extLst>
            <a:ext uri="{FF2B5EF4-FFF2-40B4-BE49-F238E27FC236}">
              <a16:creationId xmlns:a16="http://schemas.microsoft.com/office/drawing/2014/main" id="{9D01D45F-A4A4-4766-AF5A-03A4CC3623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419100"/>
          <a:ext cx="988591" cy="403200"/>
        </a:xfrm>
        <a:prstGeom prst="rect">
          <a:avLst/>
        </a:prstGeom>
      </xdr:spPr>
    </xdr:pic>
    <xdr:clientData/>
  </xdr:twoCellAnchor>
  <xdr:twoCellAnchor>
    <xdr:from>
      <xdr:col>0</xdr:col>
      <xdr:colOff>161925</xdr:colOff>
      <xdr:row>41</xdr:row>
      <xdr:rowOff>0</xdr:rowOff>
    </xdr:from>
    <xdr:to>
      <xdr:col>5</xdr:col>
      <xdr:colOff>58200</xdr:colOff>
      <xdr:row>49</xdr:row>
      <xdr:rowOff>57150</xdr:rowOff>
    </xdr:to>
    <xdr:sp macro="" textlink="">
      <xdr:nvSpPr>
        <xdr:cNvPr id="2" name="TextBox 1">
          <a:extLst>
            <a:ext uri="{FF2B5EF4-FFF2-40B4-BE49-F238E27FC236}">
              <a16:creationId xmlns:a16="http://schemas.microsoft.com/office/drawing/2014/main" id="{08F5F122-6876-4022-9ED5-D07D0E4F496C}"/>
            </a:ext>
          </a:extLst>
        </xdr:cNvPr>
        <xdr:cNvSpPr txBox="1"/>
      </xdr:nvSpPr>
      <xdr:spPr>
        <a:xfrm>
          <a:off x="161925" y="9734550"/>
          <a:ext cx="6840000" cy="1581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AU" sz="800" baseline="30000"/>
            <a:t>i    </a:t>
          </a:r>
          <a:r>
            <a:rPr lang="en-AU" sz="800" baseline="0"/>
            <a:t>Superannuation guarantee is 9.5% to a maximum of $21,002.60 in the 2019/20 income year.</a:t>
          </a:r>
        </a:p>
        <a:p>
          <a:pPr lvl="0"/>
          <a:r>
            <a:rPr lang="en-AU" sz="800" baseline="30000"/>
            <a:t>  </a:t>
          </a:r>
        </a:p>
        <a:p>
          <a:pPr lvl="0"/>
          <a:r>
            <a:rPr lang="en-AU" sz="800" baseline="30000"/>
            <a:t>ii   </a:t>
          </a:r>
          <a:r>
            <a:rPr lang="en-AU" sz="800"/>
            <a:t>Please check your insurance policy as this rate will</a:t>
          </a:r>
          <a:r>
            <a:rPr lang="en-AU" sz="800" baseline="0"/>
            <a:t> be dependent on a number of factors. 1.32% was the Australian Average in 2015/16 as stated</a:t>
          </a:r>
        </a:p>
        <a:p>
          <a:pPr lvl="0"/>
          <a:r>
            <a:rPr lang="en-AU" sz="800" baseline="0"/>
            <a:t>   in the "Comparative Performance Monitoring Report Part 3 May 2018" for Safe Work Australia.</a:t>
          </a:r>
          <a:endParaRPr lang="en-AU" sz="800"/>
        </a:p>
        <a:p>
          <a:pPr lvl="0"/>
          <a:endParaRPr lang="en-AU" sz="800"/>
        </a:p>
        <a:p>
          <a:r>
            <a:rPr lang="en-AU" sz="800" baseline="30000"/>
            <a:t>iii  </a:t>
          </a:r>
          <a:r>
            <a:rPr lang="en-AU" sz="800"/>
            <a:t>State based tax. Only payable when payroll reaches a certain threshold. Rates and thresholds vary by state.</a:t>
          </a:r>
        </a:p>
        <a:p>
          <a:endParaRPr lang="en-AU" sz="800"/>
        </a:p>
        <a:p>
          <a:r>
            <a:rPr lang="en-AU" sz="800" baseline="30000"/>
            <a:t>iv  </a:t>
          </a:r>
          <a:r>
            <a:rPr lang="en-AU" sz="800" baseline="0"/>
            <a:t>Check your Enterprise Agreement, if one is in place.</a:t>
          </a:r>
        </a:p>
        <a:p>
          <a:endParaRPr lang="en-AU" sz="800" baseline="30000"/>
        </a:p>
        <a:p>
          <a:r>
            <a:rPr lang="en-AU" sz="800" baseline="30000"/>
            <a:t>v  </a:t>
          </a:r>
          <a:r>
            <a:rPr lang="en-AU" sz="800"/>
            <a:t>State based legislation with NSW, QLD, ACT, TAS, Vic, WA accruing at 0.8667 weeks per year and NT and SA at 1.3 weeks per year. The length</a:t>
          </a:r>
        </a:p>
        <a:p>
          <a:r>
            <a:rPr lang="en-AU" sz="800" baseline="0"/>
            <a:t> </a:t>
          </a:r>
          <a:r>
            <a:rPr lang="en-AU" sz="800"/>
            <a:t> of service to claim Long service leave varies from state to state.</a:t>
          </a:r>
        </a:p>
      </xdr:txBody>
    </xdr:sp>
    <xdr:clientData/>
  </xdr:twoCellAnchor>
  <xdr:twoCellAnchor>
    <xdr:from>
      <xdr:col>0</xdr:col>
      <xdr:colOff>161925</xdr:colOff>
      <xdr:row>7</xdr:row>
      <xdr:rowOff>41910</xdr:rowOff>
    </xdr:from>
    <xdr:to>
      <xdr:col>5</xdr:col>
      <xdr:colOff>58200</xdr:colOff>
      <xdr:row>12</xdr:row>
      <xdr:rowOff>180975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61925" y="1756410"/>
          <a:ext cx="6840000" cy="1091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D5002B"/>
              </a:solidFill>
              <a:effectLst/>
              <a:latin typeface="+mn-lt"/>
              <a:ea typeface="+mn-ea"/>
              <a:cs typeface="+mn-cs"/>
            </a:rPr>
            <a:t>Step 2.1(a): Calculate the total cost of a full-time employee.</a:t>
          </a:r>
          <a:br>
            <a:rPr lang="en-AU" sz="1100" b="1">
              <a:solidFill>
                <a:schemeClr val="dk1"/>
              </a:solidFill>
              <a:effectLst/>
              <a:latin typeface="+mn-lt"/>
              <a:ea typeface="+mn-ea"/>
              <a:cs typeface="+mn-cs"/>
            </a:rPr>
          </a:br>
          <a:endParaRPr lang="en-AU" sz="1100">
            <a:solidFill>
              <a:schemeClr val="dk1"/>
            </a:solidFill>
            <a:effectLst/>
            <a:latin typeface="+mn-lt"/>
            <a:ea typeface="+mn-ea"/>
            <a:cs typeface="+mn-cs"/>
          </a:endParaRPr>
        </a:p>
        <a:p>
          <a:pPr algn="just">
            <a:spcBef>
              <a:spcPts val="0"/>
            </a:spcBef>
          </a:pPr>
          <a:r>
            <a:rPr lang="en-AU" sz="1000">
              <a:solidFill>
                <a:schemeClr val="dk1"/>
              </a:solidFill>
              <a:effectLst/>
              <a:latin typeface="+mn-lt"/>
              <a:ea typeface="+mn-ea"/>
              <a:cs typeface="+mn-cs"/>
            </a:rPr>
            <a:t>Include the annual salary of your new employee and the annual cost of all expenses that</a:t>
          </a:r>
          <a:r>
            <a:rPr lang="en-AU" sz="1000" baseline="0">
              <a:solidFill>
                <a:schemeClr val="dk1"/>
              </a:solidFill>
              <a:effectLst/>
              <a:latin typeface="+mn-lt"/>
              <a:ea typeface="+mn-ea"/>
              <a:cs typeface="+mn-cs"/>
            </a:rPr>
            <a:t> are incurred to support the new employee.</a:t>
          </a:r>
        </a:p>
        <a:p>
          <a:pPr algn="just">
            <a:spcBef>
              <a:spcPts val="0"/>
            </a:spcBef>
          </a:pPr>
          <a:endParaRPr lang="en-AU" sz="1000" baseline="0">
            <a:solidFill>
              <a:schemeClr val="dk1"/>
            </a:solidFill>
            <a:effectLst/>
            <a:latin typeface="+mn-lt"/>
            <a:ea typeface="+mn-ea"/>
            <a:cs typeface="+mn-cs"/>
          </a:endParaRPr>
        </a:p>
        <a:p>
          <a:pPr algn="just">
            <a:spcBef>
              <a:spcPts val="0"/>
            </a:spcBef>
          </a:pPr>
          <a:r>
            <a:rPr lang="en-AU" sz="1000" baseline="0">
              <a:solidFill>
                <a:schemeClr val="dk1"/>
              </a:solidFill>
              <a:effectLst/>
              <a:latin typeface="+mn-lt"/>
              <a:ea typeface="+mn-ea"/>
              <a:cs typeface="+mn-cs"/>
            </a:rPr>
            <a:t>Please amend the statutory rates to reflect the actual rates used in your business.</a:t>
          </a:r>
        </a:p>
      </xdr:txBody>
    </xdr:sp>
    <xdr:clientData/>
  </xdr:twoCellAnchor>
  <xdr:twoCellAnchor>
    <xdr:from>
      <xdr:col>3</xdr:col>
      <xdr:colOff>952500</xdr:colOff>
      <xdr:row>48</xdr:row>
      <xdr:rowOff>114299</xdr:rowOff>
    </xdr:from>
    <xdr:to>
      <xdr:col>4</xdr:col>
      <xdr:colOff>681075</xdr:colOff>
      <xdr:row>50</xdr:row>
      <xdr:rowOff>93299</xdr:rowOff>
    </xdr:to>
    <xdr:sp macro="" textlink="">
      <xdr:nvSpPr>
        <xdr:cNvPr id="8" name="Rectangle: Rounded Corners 4">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5095875" y="11182349"/>
          <a:ext cx="1224000" cy="360000"/>
        </a:xfrm>
        <a:prstGeom prst="roundRect">
          <a:avLst>
            <a:gd name="adj" fmla="val 30749"/>
          </a:avLst>
        </a:prstGeom>
        <a:solidFill>
          <a:srgbClr val="D5002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solidFill>
                <a:schemeClr val="bg1"/>
              </a:solidFill>
            </a:rPr>
            <a:t>Next</a:t>
          </a:r>
        </a:p>
      </xdr:txBody>
    </xdr:sp>
    <xdr:clientData/>
  </xdr:twoCellAnchor>
  <xdr:twoCellAnchor editAs="oneCell">
    <xdr:from>
      <xdr:col>0</xdr:col>
      <xdr:colOff>0</xdr:colOff>
      <xdr:row>51</xdr:row>
      <xdr:rowOff>93834</xdr:rowOff>
    </xdr:from>
    <xdr:to>
      <xdr:col>5</xdr:col>
      <xdr:colOff>4275</xdr:colOff>
      <xdr:row>52</xdr:row>
      <xdr:rowOff>178</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1542884"/>
          <a:ext cx="6948000" cy="68269"/>
        </a:xfrm>
        <a:prstGeom prst="rect">
          <a:avLst/>
        </a:prstGeom>
      </xdr:spPr>
    </xdr:pic>
    <xdr:clientData/>
  </xdr:twoCellAnchor>
  <xdr:twoCellAnchor editAs="oneCell">
    <xdr:from>
      <xdr:col>0</xdr:col>
      <xdr:colOff>7620</xdr:colOff>
      <xdr:row>0</xdr:row>
      <xdr:rowOff>8807</xdr:rowOff>
    </xdr:from>
    <xdr:to>
      <xdr:col>5</xdr:col>
      <xdr:colOff>11895</xdr:colOff>
      <xdr:row>0</xdr:row>
      <xdr:rowOff>92185</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 y="8807"/>
          <a:ext cx="6948000" cy="83378"/>
        </a:xfrm>
        <a:prstGeom prst="rect">
          <a:avLst/>
        </a:prstGeom>
      </xdr:spPr>
    </xdr:pic>
    <xdr:clientData/>
  </xdr:twoCellAnchor>
  <xdr:twoCellAnchor>
    <xdr:from>
      <xdr:col>0</xdr:col>
      <xdr:colOff>161925</xdr:colOff>
      <xdr:row>5</xdr:row>
      <xdr:rowOff>57150</xdr:rowOff>
    </xdr:from>
    <xdr:to>
      <xdr:col>5</xdr:col>
      <xdr:colOff>58200</xdr:colOff>
      <xdr:row>6</xdr:row>
      <xdr:rowOff>485775</xdr:rowOff>
    </xdr:to>
    <xdr:sp macro="" textlink="">
      <xdr:nvSpPr>
        <xdr:cNvPr id="13" name="TextBox 12">
          <a:extLst>
            <a:ext uri="{FF2B5EF4-FFF2-40B4-BE49-F238E27FC236}">
              <a16:creationId xmlns:a16="http://schemas.microsoft.com/office/drawing/2014/main" id="{7D996D09-05EA-4146-9D81-0FB6B8E30693}"/>
            </a:ext>
          </a:extLst>
        </xdr:cNvPr>
        <xdr:cNvSpPr txBox="1"/>
      </xdr:nvSpPr>
      <xdr:spPr>
        <a:xfrm>
          <a:off x="161925" y="1009650"/>
          <a:ext cx="68400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4000" b="0" i="0" u="none" strike="noStrike">
              <a:solidFill>
                <a:srgbClr val="3C3C3C"/>
              </a:solidFill>
              <a:effectLst/>
              <a:latin typeface="+mj-lt"/>
            </a:rPr>
            <a:t>Cost of a full-time employee.</a:t>
          </a:r>
          <a:r>
            <a:rPr lang="en-AU" sz="4000">
              <a:latin typeface="+mj-lt"/>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2</xdr:row>
      <xdr:rowOff>38100</xdr:rowOff>
    </xdr:from>
    <xdr:to>
      <xdr:col>1</xdr:col>
      <xdr:colOff>321841</xdr:colOff>
      <xdr:row>4</xdr:row>
      <xdr:rowOff>60300</xdr:rowOff>
    </xdr:to>
    <xdr:pic>
      <xdr:nvPicPr>
        <xdr:cNvPr id="13" name="Picture 12">
          <a:extLst>
            <a:ext uri="{FF2B5EF4-FFF2-40B4-BE49-F238E27FC236}">
              <a16:creationId xmlns:a16="http://schemas.microsoft.com/office/drawing/2014/main" id="{84ABE150-5607-4392-96A2-028AB08E4F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419100"/>
          <a:ext cx="988591" cy="403200"/>
        </a:xfrm>
        <a:prstGeom prst="rect">
          <a:avLst/>
        </a:prstGeom>
      </xdr:spPr>
    </xdr:pic>
    <xdr:clientData/>
  </xdr:twoCellAnchor>
  <xdr:twoCellAnchor>
    <xdr:from>
      <xdr:col>0</xdr:col>
      <xdr:colOff>157446</xdr:colOff>
      <xdr:row>7</xdr:row>
      <xdr:rowOff>72762</xdr:rowOff>
    </xdr:from>
    <xdr:to>
      <xdr:col>8</xdr:col>
      <xdr:colOff>25146</xdr:colOff>
      <xdr:row>12</xdr:row>
      <xdr:rowOff>57150</xdr:rowOff>
    </xdr:to>
    <xdr:sp macro="" textlink="">
      <xdr:nvSpPr>
        <xdr:cNvPr id="2" name="TextBox 5">
          <a:extLst>
            <a:ext uri="{FF2B5EF4-FFF2-40B4-BE49-F238E27FC236}">
              <a16:creationId xmlns:a16="http://schemas.microsoft.com/office/drawing/2014/main" id="{00000000-0008-0000-0500-000002000000}"/>
            </a:ext>
          </a:extLst>
        </xdr:cNvPr>
        <xdr:cNvSpPr txBox="1"/>
      </xdr:nvSpPr>
      <xdr:spPr>
        <a:xfrm>
          <a:off x="157446" y="1787262"/>
          <a:ext cx="6840000" cy="936888"/>
        </a:xfrm>
        <a:prstGeom prst="rect">
          <a:avLst/>
        </a:prstGeom>
        <a:noFill/>
        <a:ln>
          <a:no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AU" sz="1100" b="1">
              <a:solidFill>
                <a:srgbClr val="D5002B"/>
              </a:solidFill>
            </a:rPr>
            <a:t>Step 2.1(b): Calculate available hours for a full-</a:t>
          </a:r>
          <a:r>
            <a:rPr lang="en-AU" sz="1100" b="1" baseline="0">
              <a:solidFill>
                <a:srgbClr val="D5002B"/>
              </a:solidFill>
            </a:rPr>
            <a:t>time employee.</a:t>
          </a:r>
          <a:endParaRPr lang="en-AU" sz="1100" b="1">
            <a:solidFill>
              <a:srgbClr val="D5002B"/>
            </a:solidFill>
          </a:endParaRPr>
        </a:p>
        <a:p>
          <a:endParaRPr lang="en-AU" sz="1100" b="1">
            <a:solidFill>
              <a:srgbClr val="D5002B"/>
            </a:solidFill>
          </a:endParaRPr>
        </a:p>
        <a:p>
          <a:pPr algn="just"/>
          <a:r>
            <a:rPr lang="en-AU" sz="1000"/>
            <a:t>How many hours are actually</a:t>
          </a:r>
          <a:r>
            <a:rPr lang="en-AU" sz="1000" baseline="0"/>
            <a:t> available to be worked by this new employee?</a:t>
          </a:r>
        </a:p>
        <a:p>
          <a:pPr algn="just"/>
          <a:endParaRPr lang="en-AU" sz="1000" baseline="0"/>
        </a:p>
        <a:p>
          <a:pPr algn="just"/>
          <a:r>
            <a:rPr lang="en-AU" sz="1000" baseline="0"/>
            <a:t>Please amend any of the suggested inputs to reflect your workplace and awards.</a:t>
          </a:r>
        </a:p>
        <a:p>
          <a:pPr algn="just"/>
          <a:endParaRPr lang="en-AU" sz="1000"/>
        </a:p>
      </xdr:txBody>
    </xdr:sp>
    <xdr:clientData/>
  </xdr:twoCellAnchor>
  <xdr:twoCellAnchor>
    <xdr:from>
      <xdr:col>6</xdr:col>
      <xdr:colOff>0</xdr:colOff>
      <xdr:row>50</xdr:row>
      <xdr:rowOff>135255</xdr:rowOff>
    </xdr:from>
    <xdr:to>
      <xdr:col>7</xdr:col>
      <xdr:colOff>23850</xdr:colOff>
      <xdr:row>52</xdr:row>
      <xdr:rowOff>114300</xdr:rowOff>
    </xdr:to>
    <xdr:sp macro="" textlink="">
      <xdr:nvSpPr>
        <xdr:cNvPr id="7" name="Rectangle: Rounded Corners 4">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4962525" y="9755505"/>
          <a:ext cx="1224000" cy="360045"/>
        </a:xfrm>
        <a:prstGeom prst="roundRect">
          <a:avLst>
            <a:gd name="adj" fmla="val 30749"/>
          </a:avLst>
        </a:prstGeom>
        <a:solidFill>
          <a:srgbClr val="D5002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solidFill>
                <a:schemeClr val="bg1"/>
              </a:solidFill>
            </a:rPr>
            <a:t>Next</a:t>
          </a:r>
        </a:p>
      </xdr:txBody>
    </xdr:sp>
    <xdr:clientData/>
  </xdr:twoCellAnchor>
  <xdr:twoCellAnchor editAs="oneCell">
    <xdr:from>
      <xdr:col>0</xdr:col>
      <xdr:colOff>1</xdr:colOff>
      <xdr:row>53</xdr:row>
      <xdr:rowOff>79674</xdr:rowOff>
    </xdr:from>
    <xdr:to>
      <xdr:col>7</xdr:col>
      <xdr:colOff>785326</xdr:colOff>
      <xdr:row>53</xdr:row>
      <xdr:rowOff>153364</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 y="10461924"/>
          <a:ext cx="6948000" cy="73690"/>
        </a:xfrm>
        <a:prstGeom prst="rect">
          <a:avLst/>
        </a:prstGeom>
      </xdr:spPr>
    </xdr:pic>
    <xdr:clientData/>
  </xdr:twoCellAnchor>
  <xdr:twoCellAnchor editAs="oneCell">
    <xdr:from>
      <xdr:col>0</xdr:col>
      <xdr:colOff>0</xdr:colOff>
      <xdr:row>0</xdr:row>
      <xdr:rowOff>9219</xdr:rowOff>
    </xdr:from>
    <xdr:to>
      <xdr:col>7</xdr:col>
      <xdr:colOff>785325</xdr:colOff>
      <xdr:row>0</xdr:row>
      <xdr:rowOff>82917</xdr:rowOff>
    </xdr:to>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9219"/>
          <a:ext cx="6948000" cy="73698"/>
        </a:xfrm>
        <a:prstGeom prst="rect">
          <a:avLst/>
        </a:prstGeom>
      </xdr:spPr>
    </xdr:pic>
    <xdr:clientData/>
  </xdr:twoCellAnchor>
  <xdr:twoCellAnchor>
    <xdr:from>
      <xdr:col>0</xdr:col>
      <xdr:colOff>157445</xdr:colOff>
      <xdr:row>30</xdr:row>
      <xdr:rowOff>152401</xdr:rowOff>
    </xdr:from>
    <xdr:to>
      <xdr:col>8</xdr:col>
      <xdr:colOff>25145</xdr:colOff>
      <xdr:row>35</xdr:row>
      <xdr:rowOff>28576</xdr:rowOff>
    </xdr:to>
    <xdr:sp macro="" textlink="">
      <xdr:nvSpPr>
        <xdr:cNvPr id="9" name="TextBox 5">
          <a:extLst>
            <a:ext uri="{FF2B5EF4-FFF2-40B4-BE49-F238E27FC236}">
              <a16:creationId xmlns:a16="http://schemas.microsoft.com/office/drawing/2014/main" id="{499866F1-91D4-440C-90FC-546A555DC6DF}"/>
            </a:ext>
          </a:extLst>
        </xdr:cNvPr>
        <xdr:cNvSpPr txBox="1"/>
      </xdr:nvSpPr>
      <xdr:spPr>
        <a:xfrm>
          <a:off x="157445" y="6153151"/>
          <a:ext cx="6840000" cy="781050"/>
        </a:xfrm>
        <a:prstGeom prst="rect">
          <a:avLst/>
        </a:prstGeom>
        <a:noFill/>
        <a:ln>
          <a:no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AU" sz="1100" b="1">
              <a:solidFill>
                <a:srgbClr val="D5002B"/>
              </a:solidFill>
            </a:rPr>
            <a:t>Step 2.1(c): Calculate income producing hours.</a:t>
          </a:r>
        </a:p>
        <a:p>
          <a:endParaRPr lang="en-AU" sz="1100" b="1">
            <a:solidFill>
              <a:srgbClr val="D5002B"/>
            </a:solidFill>
          </a:endParaRPr>
        </a:p>
        <a:p>
          <a:pPr algn="just"/>
          <a:r>
            <a:rPr lang="en-AU" sz="1000"/>
            <a:t>Depending on the role you are hiring for, it</a:t>
          </a:r>
          <a:r>
            <a:rPr lang="en-AU" sz="1000" baseline="0"/>
            <a:t> can be useful to determine how many income producing hours an employee works; particularly if you include their hourly work in your pricing.</a:t>
          </a:r>
        </a:p>
      </xdr:txBody>
    </xdr:sp>
    <xdr:clientData/>
  </xdr:twoCellAnchor>
  <xdr:twoCellAnchor>
    <xdr:from>
      <xdr:col>0</xdr:col>
      <xdr:colOff>157446</xdr:colOff>
      <xdr:row>5</xdr:row>
      <xdr:rowOff>19050</xdr:rowOff>
    </xdr:from>
    <xdr:to>
      <xdr:col>8</xdr:col>
      <xdr:colOff>25146</xdr:colOff>
      <xdr:row>6</xdr:row>
      <xdr:rowOff>447675</xdr:rowOff>
    </xdr:to>
    <xdr:sp macro="" textlink="">
      <xdr:nvSpPr>
        <xdr:cNvPr id="11" name="TextBox 10">
          <a:extLst>
            <a:ext uri="{FF2B5EF4-FFF2-40B4-BE49-F238E27FC236}">
              <a16:creationId xmlns:a16="http://schemas.microsoft.com/office/drawing/2014/main" id="{8FB6FA6E-1D4D-417D-B8D1-FDBF0FF68893}"/>
            </a:ext>
          </a:extLst>
        </xdr:cNvPr>
        <xdr:cNvSpPr txBox="1"/>
      </xdr:nvSpPr>
      <xdr:spPr>
        <a:xfrm>
          <a:off x="157446" y="971550"/>
          <a:ext cx="68400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4000" b="0" i="0" u="none" strike="noStrike">
              <a:solidFill>
                <a:srgbClr val="3C3C3C"/>
              </a:solidFill>
              <a:effectLst/>
              <a:latin typeface="+mj-lt"/>
            </a:rPr>
            <a:t>Available hours.</a:t>
          </a:r>
          <a:r>
            <a:rPr lang="en-AU" sz="4000">
              <a:latin typeface="+mj-lt"/>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2</xdr:row>
      <xdr:rowOff>38100</xdr:rowOff>
    </xdr:from>
    <xdr:to>
      <xdr:col>0</xdr:col>
      <xdr:colOff>1207666</xdr:colOff>
      <xdr:row>4</xdr:row>
      <xdr:rowOff>60300</xdr:rowOff>
    </xdr:to>
    <xdr:pic>
      <xdr:nvPicPr>
        <xdr:cNvPr id="13" name="Picture 12">
          <a:extLst>
            <a:ext uri="{FF2B5EF4-FFF2-40B4-BE49-F238E27FC236}">
              <a16:creationId xmlns:a16="http://schemas.microsoft.com/office/drawing/2014/main" id="{09B8CFD6-CD8F-48BD-832E-4074D1C04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419100"/>
          <a:ext cx="988591" cy="403200"/>
        </a:xfrm>
        <a:prstGeom prst="rect">
          <a:avLst/>
        </a:prstGeom>
      </xdr:spPr>
    </xdr:pic>
    <xdr:clientData/>
  </xdr:twoCellAnchor>
  <xdr:twoCellAnchor>
    <xdr:from>
      <xdr:col>6</xdr:col>
      <xdr:colOff>1029615</xdr:colOff>
      <xdr:row>77</xdr:row>
      <xdr:rowOff>118109</xdr:rowOff>
    </xdr:from>
    <xdr:to>
      <xdr:col>7</xdr:col>
      <xdr:colOff>758190</xdr:colOff>
      <xdr:row>79</xdr:row>
      <xdr:rowOff>106634</xdr:rowOff>
    </xdr:to>
    <xdr:sp macro="" textlink="">
      <xdr:nvSpPr>
        <xdr:cNvPr id="7" name="Rectangle: Rounded Corners 4">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5258715" y="15300959"/>
          <a:ext cx="1224000" cy="360000"/>
        </a:xfrm>
        <a:prstGeom prst="roundRect">
          <a:avLst>
            <a:gd name="adj" fmla="val 30749"/>
          </a:avLst>
        </a:prstGeom>
        <a:solidFill>
          <a:srgbClr val="D5002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solidFill>
                <a:schemeClr val="bg1"/>
              </a:solidFill>
            </a:rPr>
            <a:t>Next</a:t>
          </a:r>
        </a:p>
      </xdr:txBody>
    </xdr:sp>
    <xdr:clientData/>
  </xdr:twoCellAnchor>
  <xdr:twoCellAnchor editAs="oneCell">
    <xdr:from>
      <xdr:col>0</xdr:col>
      <xdr:colOff>0</xdr:colOff>
      <xdr:row>80</xdr:row>
      <xdr:rowOff>131936</xdr:rowOff>
    </xdr:from>
    <xdr:to>
      <xdr:col>7</xdr:col>
      <xdr:colOff>1223475</xdr:colOff>
      <xdr:row>81</xdr:row>
      <xdr:rowOff>30363</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5676736"/>
          <a:ext cx="6948000" cy="79402"/>
        </a:xfrm>
        <a:prstGeom prst="rect">
          <a:avLst/>
        </a:prstGeom>
      </xdr:spPr>
    </xdr:pic>
    <xdr:clientData/>
  </xdr:twoCellAnchor>
  <xdr:twoCellAnchor editAs="oneCell">
    <xdr:from>
      <xdr:col>0</xdr:col>
      <xdr:colOff>0</xdr:colOff>
      <xdr:row>0</xdr:row>
      <xdr:rowOff>6903</xdr:rowOff>
    </xdr:from>
    <xdr:to>
      <xdr:col>7</xdr:col>
      <xdr:colOff>1223475</xdr:colOff>
      <xdr:row>0</xdr:row>
      <xdr:rowOff>80736</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6903"/>
          <a:ext cx="6948000" cy="73833"/>
        </a:xfrm>
        <a:prstGeom prst="rect">
          <a:avLst/>
        </a:prstGeom>
      </xdr:spPr>
    </xdr:pic>
    <xdr:clientData/>
  </xdr:twoCellAnchor>
  <xdr:twoCellAnchor>
    <xdr:from>
      <xdr:col>0</xdr:col>
      <xdr:colOff>114300</xdr:colOff>
      <xdr:row>7</xdr:row>
      <xdr:rowOff>32387</xdr:rowOff>
    </xdr:from>
    <xdr:to>
      <xdr:col>8</xdr:col>
      <xdr:colOff>1050</xdr:colOff>
      <xdr:row>12</xdr:row>
      <xdr:rowOff>85725</xdr:rowOff>
    </xdr:to>
    <xdr:sp macro="" textlink="">
      <xdr:nvSpPr>
        <xdr:cNvPr id="10" name="TextBox 9">
          <a:extLst>
            <a:ext uri="{FF2B5EF4-FFF2-40B4-BE49-F238E27FC236}">
              <a16:creationId xmlns:a16="http://schemas.microsoft.com/office/drawing/2014/main" id="{653BEB5C-F0B1-4A98-AA5A-FB0E41397879}"/>
            </a:ext>
          </a:extLst>
        </xdr:cNvPr>
        <xdr:cNvSpPr txBox="1"/>
      </xdr:nvSpPr>
      <xdr:spPr>
        <a:xfrm>
          <a:off x="114300" y="1365887"/>
          <a:ext cx="6840000" cy="1005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D5002B"/>
              </a:solidFill>
              <a:effectLst/>
              <a:latin typeface="+mn-lt"/>
              <a:ea typeface="+mn-ea"/>
              <a:cs typeface="+mn-cs"/>
            </a:rPr>
            <a:t>Step 2.2(a): Calculate the annual total cost of a part-time employee.</a:t>
          </a:r>
          <a:br>
            <a:rPr lang="en-AU" sz="1100" b="1">
              <a:solidFill>
                <a:schemeClr val="dk1"/>
              </a:solidFill>
              <a:effectLst/>
              <a:latin typeface="+mn-lt"/>
              <a:ea typeface="+mn-ea"/>
              <a:cs typeface="+mn-cs"/>
            </a:rPr>
          </a:br>
          <a:endParaRPr lang="en-AU" sz="1100">
            <a:solidFill>
              <a:schemeClr val="dk1"/>
            </a:solidFill>
            <a:effectLst/>
            <a:latin typeface="+mn-lt"/>
            <a:ea typeface="+mn-ea"/>
            <a:cs typeface="+mn-cs"/>
          </a:endParaRPr>
        </a:p>
        <a:p>
          <a:pPr algn="just">
            <a:spcBef>
              <a:spcPts val="0"/>
            </a:spcBef>
          </a:pPr>
          <a:r>
            <a:rPr lang="en-AU" sz="1000">
              <a:solidFill>
                <a:schemeClr val="dk1"/>
              </a:solidFill>
              <a:effectLst/>
              <a:latin typeface="+mn-lt"/>
              <a:ea typeface="+mn-ea"/>
              <a:cs typeface="+mn-cs"/>
            </a:rPr>
            <a:t>Include the hourly rate of your new employee, their anticipated hours and the annual cost of all expenses that are incurred to support the new employee.</a:t>
          </a:r>
        </a:p>
        <a:p>
          <a:pPr algn="just">
            <a:spcBef>
              <a:spcPts val="0"/>
            </a:spcBef>
          </a:pPr>
          <a:endParaRPr lang="en-AU" sz="1000">
            <a:solidFill>
              <a:schemeClr val="dk1"/>
            </a:solidFill>
            <a:effectLst/>
            <a:latin typeface="+mn-lt"/>
            <a:ea typeface="+mn-ea"/>
            <a:cs typeface="+mn-cs"/>
          </a:endParaRPr>
        </a:p>
        <a:p>
          <a:pPr algn="just">
            <a:spcBef>
              <a:spcPts val="0"/>
            </a:spcBef>
          </a:pPr>
          <a:r>
            <a:rPr lang="en-AU" sz="1000">
              <a:solidFill>
                <a:schemeClr val="dk1"/>
              </a:solidFill>
              <a:effectLst/>
              <a:latin typeface="+mn-lt"/>
              <a:ea typeface="+mn-ea"/>
              <a:cs typeface="+mn-cs"/>
            </a:rPr>
            <a:t>Please amend the statutory rates to reflect the actual rates used in your business.</a:t>
          </a:r>
        </a:p>
      </xdr:txBody>
    </xdr:sp>
    <xdr:clientData/>
  </xdr:twoCellAnchor>
  <xdr:twoCellAnchor>
    <xdr:from>
      <xdr:col>0</xdr:col>
      <xdr:colOff>114300</xdr:colOff>
      <xdr:row>49</xdr:row>
      <xdr:rowOff>38100</xdr:rowOff>
    </xdr:from>
    <xdr:to>
      <xdr:col>8</xdr:col>
      <xdr:colOff>1050</xdr:colOff>
      <xdr:row>53</xdr:row>
      <xdr:rowOff>85725</xdr:rowOff>
    </xdr:to>
    <xdr:sp macro="" textlink="">
      <xdr:nvSpPr>
        <xdr:cNvPr id="15" name="TextBox 5">
          <a:extLst>
            <a:ext uri="{FF2B5EF4-FFF2-40B4-BE49-F238E27FC236}">
              <a16:creationId xmlns:a16="http://schemas.microsoft.com/office/drawing/2014/main" id="{2B875BA1-317D-4870-B6AC-82B697B99D01}"/>
            </a:ext>
          </a:extLst>
        </xdr:cNvPr>
        <xdr:cNvSpPr txBox="1"/>
      </xdr:nvSpPr>
      <xdr:spPr>
        <a:xfrm>
          <a:off x="114300" y="9753600"/>
          <a:ext cx="6840000" cy="809625"/>
        </a:xfrm>
        <a:prstGeom prst="rect">
          <a:avLst/>
        </a:prstGeom>
        <a:noFill/>
        <a:ln>
          <a:no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AU" sz="1100" b="1">
              <a:solidFill>
                <a:srgbClr val="D5002B"/>
              </a:solidFill>
            </a:rPr>
            <a:t>Step 2.2(b): Calculate income producing hours.</a:t>
          </a:r>
        </a:p>
        <a:p>
          <a:endParaRPr lang="en-AU" sz="1100" b="1">
            <a:solidFill>
              <a:srgbClr val="D5002B"/>
            </a:solidFill>
          </a:endParaRPr>
        </a:p>
        <a:p>
          <a:pPr algn="just"/>
          <a:r>
            <a:rPr lang="en-AU" sz="1000"/>
            <a:t>Depending on the role you are hiring, for it</a:t>
          </a:r>
          <a:r>
            <a:rPr lang="en-AU" sz="1000" baseline="0"/>
            <a:t> can be useful to determine how many income producing hours an employee works; particularly if you include their hourly work in your pricing.</a:t>
          </a:r>
        </a:p>
      </xdr:txBody>
    </xdr:sp>
    <xdr:clientData/>
  </xdr:twoCellAnchor>
  <xdr:twoCellAnchor>
    <xdr:from>
      <xdr:col>0</xdr:col>
      <xdr:colOff>114300</xdr:colOff>
      <xdr:row>70</xdr:row>
      <xdr:rowOff>19051</xdr:rowOff>
    </xdr:from>
    <xdr:to>
      <xdr:col>8</xdr:col>
      <xdr:colOff>1050</xdr:colOff>
      <xdr:row>77</xdr:row>
      <xdr:rowOff>171451</xdr:rowOff>
    </xdr:to>
    <xdr:sp macro="" textlink="">
      <xdr:nvSpPr>
        <xdr:cNvPr id="14" name="TextBox 13">
          <a:extLst>
            <a:ext uri="{FF2B5EF4-FFF2-40B4-BE49-F238E27FC236}">
              <a16:creationId xmlns:a16="http://schemas.microsoft.com/office/drawing/2014/main" id="{5E8B1F56-9749-4970-BF0C-8D78CB8E74E5}"/>
            </a:ext>
          </a:extLst>
        </xdr:cNvPr>
        <xdr:cNvSpPr txBox="1"/>
      </xdr:nvSpPr>
      <xdr:spPr>
        <a:xfrm>
          <a:off x="114300" y="13868401"/>
          <a:ext cx="6840000" cy="148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AU" sz="800" baseline="30000"/>
            <a:t>i    </a:t>
          </a:r>
          <a:r>
            <a:rPr lang="en-AU" sz="800" baseline="0"/>
            <a:t>Superannuation guarantee is 9.5% to a maximum of $21,002.60 in the 2019/20 income year.</a:t>
          </a:r>
        </a:p>
        <a:p>
          <a:pPr lvl="0"/>
          <a:r>
            <a:rPr lang="en-AU" sz="800" baseline="30000"/>
            <a:t>  </a:t>
          </a:r>
        </a:p>
        <a:p>
          <a:pPr lvl="0"/>
          <a:r>
            <a:rPr lang="en-AU" sz="800" baseline="30000"/>
            <a:t>ii   </a:t>
          </a:r>
          <a:r>
            <a:rPr lang="en-AU" sz="800"/>
            <a:t>Please check your insurance policy as this rate will</a:t>
          </a:r>
          <a:r>
            <a:rPr lang="en-AU" sz="800" baseline="0"/>
            <a:t> be dependent on a number of factors. 1.32% was the Australian Average in 2015/16 as stated</a:t>
          </a:r>
        </a:p>
        <a:p>
          <a:pPr lvl="0"/>
          <a:r>
            <a:rPr lang="en-AU" sz="800" baseline="0"/>
            <a:t>   in the "Comparative Performance Monitoring Report Part 3 May 2018" for Safe Work Australia.</a:t>
          </a:r>
          <a:endParaRPr lang="en-AU" sz="800"/>
        </a:p>
        <a:p>
          <a:pPr lvl="0"/>
          <a:endParaRPr lang="en-AU" sz="800"/>
        </a:p>
        <a:p>
          <a:r>
            <a:rPr lang="en-AU" sz="800" baseline="30000"/>
            <a:t>iii  </a:t>
          </a:r>
          <a:r>
            <a:rPr lang="en-AU" sz="800"/>
            <a:t>State based tax. Only payable when payroll reaches a certain threshold. Rates and thresholds vary by state.</a:t>
          </a:r>
        </a:p>
        <a:p>
          <a:endParaRPr lang="en-AU" sz="800"/>
        </a:p>
        <a:p>
          <a:pPr marL="0" marR="0" lvl="0" indent="0" defTabSz="914400" eaLnBrk="1" fontAlgn="auto" latinLnBrk="0" hangingPunct="1">
            <a:lnSpc>
              <a:spcPct val="100000"/>
            </a:lnSpc>
            <a:spcBef>
              <a:spcPts val="0"/>
            </a:spcBef>
            <a:spcAft>
              <a:spcPts val="0"/>
            </a:spcAft>
            <a:buClrTx/>
            <a:buSzTx/>
            <a:buFontTx/>
            <a:buNone/>
            <a:tabLst/>
            <a:defRPr/>
          </a:pPr>
          <a:r>
            <a:rPr kumimoji="0" lang="en-AU" sz="800" b="0" i="0" u="none" strike="noStrike" kern="0" cap="none" spc="0" normalizeH="0" baseline="30000" noProof="0">
              <a:ln>
                <a:noFill/>
              </a:ln>
              <a:solidFill>
                <a:srgbClr val="3C3C3C"/>
              </a:solidFill>
              <a:effectLst/>
              <a:uLnTx/>
              <a:uFillTx/>
              <a:latin typeface="+mn-lt"/>
              <a:ea typeface="+mn-ea"/>
              <a:cs typeface="+mn-cs"/>
            </a:rPr>
            <a:t>iv  </a:t>
          </a:r>
          <a:r>
            <a:rPr kumimoji="0" lang="en-AU" sz="800" b="0" i="0" u="none" strike="noStrike" kern="0" cap="none" spc="0" normalizeH="0" baseline="0" noProof="0">
              <a:ln>
                <a:noFill/>
              </a:ln>
              <a:solidFill>
                <a:srgbClr val="3C3C3C"/>
              </a:solidFill>
              <a:effectLst/>
              <a:uLnTx/>
              <a:uFillTx/>
              <a:latin typeface="+mn-lt"/>
              <a:ea typeface="+mn-ea"/>
              <a:cs typeface="+mn-cs"/>
            </a:rPr>
            <a:t>Check your Enterprise Agreement, if one is in place.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800" b="0" i="0" u="none" strike="noStrike" kern="0" cap="none" spc="0" normalizeH="0" baseline="30000" noProof="0">
            <a:ln>
              <a:noFill/>
            </a:ln>
            <a:solidFill>
              <a:srgbClr val="3C3C3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800" b="0" i="0" u="none" strike="noStrike" kern="0" cap="none" spc="0" normalizeH="0" baseline="30000" noProof="0">
              <a:ln>
                <a:noFill/>
              </a:ln>
              <a:solidFill>
                <a:srgbClr val="3C3C3C"/>
              </a:solidFill>
              <a:effectLst/>
              <a:uLnTx/>
              <a:uFillTx/>
              <a:latin typeface="+mn-lt"/>
              <a:ea typeface="+mn-ea"/>
              <a:cs typeface="+mn-cs"/>
            </a:rPr>
            <a:t>v</a:t>
          </a:r>
          <a:r>
            <a:rPr lang="en-AU" sz="800" baseline="30000"/>
            <a:t>  </a:t>
          </a:r>
          <a:r>
            <a:rPr lang="en-AU" sz="800"/>
            <a:t>State based legislation with NSW, QLD, ACT, TAS, Vic, WA accruing at 0.8667 weeks per year and NT and SA at 1.3 weeks per year. The length</a:t>
          </a:r>
        </a:p>
        <a:p>
          <a:pPr marL="0" marR="0" lvl="0" indent="0" defTabSz="914400" eaLnBrk="1" fontAlgn="auto" latinLnBrk="0" hangingPunct="1">
            <a:lnSpc>
              <a:spcPct val="100000"/>
            </a:lnSpc>
            <a:spcBef>
              <a:spcPts val="0"/>
            </a:spcBef>
            <a:spcAft>
              <a:spcPts val="0"/>
            </a:spcAft>
            <a:buClrTx/>
            <a:buSzTx/>
            <a:buFontTx/>
            <a:buNone/>
            <a:tabLst/>
            <a:defRPr/>
          </a:pPr>
          <a:r>
            <a:rPr lang="en-AU" sz="800"/>
            <a:t>   of service to claim Long service leave varies from state to state.</a:t>
          </a:r>
        </a:p>
      </xdr:txBody>
    </xdr:sp>
    <xdr:clientData/>
  </xdr:twoCellAnchor>
  <xdr:twoCellAnchor>
    <xdr:from>
      <xdr:col>0</xdr:col>
      <xdr:colOff>114300</xdr:colOff>
      <xdr:row>4</xdr:row>
      <xdr:rowOff>152401</xdr:rowOff>
    </xdr:from>
    <xdr:to>
      <xdr:col>8</xdr:col>
      <xdr:colOff>1050</xdr:colOff>
      <xdr:row>6</xdr:row>
      <xdr:rowOff>457201</xdr:rowOff>
    </xdr:to>
    <xdr:sp macro="" textlink="">
      <xdr:nvSpPr>
        <xdr:cNvPr id="11" name="TextBox 10">
          <a:extLst>
            <a:ext uri="{FF2B5EF4-FFF2-40B4-BE49-F238E27FC236}">
              <a16:creationId xmlns:a16="http://schemas.microsoft.com/office/drawing/2014/main" id="{2BE44988-9C18-42C6-B363-5906F2AA0A8C}"/>
            </a:ext>
          </a:extLst>
        </xdr:cNvPr>
        <xdr:cNvSpPr txBox="1"/>
      </xdr:nvSpPr>
      <xdr:spPr>
        <a:xfrm>
          <a:off x="114300" y="914401"/>
          <a:ext cx="684000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4000" b="0" i="0" u="none" strike="noStrike">
              <a:solidFill>
                <a:srgbClr val="3C3C3C"/>
              </a:solidFill>
              <a:effectLst/>
              <a:latin typeface="+mj-lt"/>
            </a:rPr>
            <a:t>Cost of a part-time employee.</a:t>
          </a:r>
          <a:r>
            <a:rPr lang="en-AU" sz="4000">
              <a:latin typeface="+mj-lt"/>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228600</xdr:colOff>
      <xdr:row>2</xdr:row>
      <xdr:rowOff>38100</xdr:rowOff>
    </xdr:from>
    <xdr:to>
      <xdr:col>0</xdr:col>
      <xdr:colOff>1217191</xdr:colOff>
      <xdr:row>4</xdr:row>
      <xdr:rowOff>60300</xdr:rowOff>
    </xdr:to>
    <xdr:pic>
      <xdr:nvPicPr>
        <xdr:cNvPr id="14" name="Picture 13">
          <a:extLst>
            <a:ext uri="{FF2B5EF4-FFF2-40B4-BE49-F238E27FC236}">
              <a16:creationId xmlns:a16="http://schemas.microsoft.com/office/drawing/2014/main" id="{875E0590-7643-486F-82E7-AEDBDF4A11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419100"/>
          <a:ext cx="988591" cy="403200"/>
        </a:xfrm>
        <a:prstGeom prst="rect">
          <a:avLst/>
        </a:prstGeom>
      </xdr:spPr>
    </xdr:pic>
    <xdr:clientData/>
  </xdr:twoCellAnchor>
  <xdr:twoCellAnchor>
    <xdr:from>
      <xdr:col>0</xdr:col>
      <xdr:colOff>152399</xdr:colOff>
      <xdr:row>7</xdr:row>
      <xdr:rowOff>41912</xdr:rowOff>
    </xdr:from>
    <xdr:to>
      <xdr:col>8</xdr:col>
      <xdr:colOff>20099</xdr:colOff>
      <xdr:row>12</xdr:row>
      <xdr:rowOff>95250</xdr:rowOff>
    </xdr:to>
    <xdr:sp macro="" textlink="">
      <xdr:nvSpPr>
        <xdr:cNvPr id="23" name="TextBox 22">
          <a:extLst>
            <a:ext uri="{FF2B5EF4-FFF2-40B4-BE49-F238E27FC236}">
              <a16:creationId xmlns:a16="http://schemas.microsoft.com/office/drawing/2014/main" id="{84D9314D-C27E-44E2-A6D7-8D6FBCCF3DA3}"/>
            </a:ext>
          </a:extLst>
        </xdr:cNvPr>
        <xdr:cNvSpPr txBox="1"/>
      </xdr:nvSpPr>
      <xdr:spPr>
        <a:xfrm>
          <a:off x="152399" y="1756412"/>
          <a:ext cx="6840000" cy="1062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D5002B"/>
              </a:solidFill>
              <a:effectLst/>
              <a:latin typeface="+mn-lt"/>
              <a:ea typeface="+mn-ea"/>
              <a:cs typeface="+mn-cs"/>
            </a:rPr>
            <a:t>Step 2.3(a): Calculate the annual total cost of a casual</a:t>
          </a:r>
          <a:r>
            <a:rPr lang="en-AU" sz="1100" b="1" baseline="0">
              <a:solidFill>
                <a:srgbClr val="D5002B"/>
              </a:solidFill>
              <a:effectLst/>
              <a:latin typeface="+mn-lt"/>
              <a:ea typeface="+mn-ea"/>
              <a:cs typeface="+mn-cs"/>
            </a:rPr>
            <a:t> e</a:t>
          </a:r>
          <a:r>
            <a:rPr lang="en-AU" sz="1100" b="1">
              <a:solidFill>
                <a:srgbClr val="D5002B"/>
              </a:solidFill>
              <a:effectLst/>
              <a:latin typeface="+mn-lt"/>
              <a:ea typeface="+mn-ea"/>
              <a:cs typeface="+mn-cs"/>
            </a:rPr>
            <a:t>mployee.</a:t>
          </a:r>
          <a:br>
            <a:rPr lang="en-AU" sz="1100" b="1">
              <a:solidFill>
                <a:schemeClr val="dk1"/>
              </a:solidFill>
              <a:effectLst/>
              <a:latin typeface="+mn-lt"/>
              <a:ea typeface="+mn-ea"/>
              <a:cs typeface="+mn-cs"/>
            </a:rPr>
          </a:br>
          <a:endParaRPr lang="en-AU" sz="1100">
            <a:solidFill>
              <a:schemeClr val="dk1"/>
            </a:solidFill>
            <a:effectLst/>
            <a:latin typeface="+mn-lt"/>
            <a:ea typeface="+mn-ea"/>
            <a:cs typeface="+mn-cs"/>
          </a:endParaRPr>
        </a:p>
        <a:p>
          <a:pPr algn="just">
            <a:spcBef>
              <a:spcPts val="0"/>
            </a:spcBef>
          </a:pPr>
          <a:r>
            <a:rPr lang="en-AU" sz="1000">
              <a:solidFill>
                <a:schemeClr val="dk1"/>
              </a:solidFill>
              <a:effectLst/>
              <a:latin typeface="+mn-lt"/>
              <a:ea typeface="+mn-ea"/>
              <a:cs typeface="+mn-cs"/>
            </a:rPr>
            <a:t>Include the hourly rate of your new employee their anticipated hours and the annual cost of all expenses that are incurred to support the new employee.</a:t>
          </a:r>
        </a:p>
        <a:p>
          <a:pPr algn="just">
            <a:spcBef>
              <a:spcPts val="0"/>
            </a:spcBef>
          </a:pPr>
          <a:endParaRPr lang="en-AU" sz="1000">
            <a:solidFill>
              <a:schemeClr val="dk1"/>
            </a:solidFill>
            <a:effectLst/>
            <a:latin typeface="+mn-lt"/>
            <a:ea typeface="+mn-ea"/>
            <a:cs typeface="+mn-cs"/>
          </a:endParaRPr>
        </a:p>
        <a:p>
          <a:pPr algn="just">
            <a:spcBef>
              <a:spcPts val="0"/>
            </a:spcBef>
          </a:pPr>
          <a:r>
            <a:rPr lang="en-AU" sz="1000">
              <a:solidFill>
                <a:schemeClr val="dk1"/>
              </a:solidFill>
              <a:effectLst/>
              <a:latin typeface="+mn-lt"/>
              <a:ea typeface="+mn-ea"/>
              <a:cs typeface="+mn-cs"/>
            </a:rPr>
            <a:t>Please amend the statutory rates to reflect the actual rates used in your business.</a:t>
          </a:r>
        </a:p>
      </xdr:txBody>
    </xdr:sp>
    <xdr:clientData/>
  </xdr:twoCellAnchor>
  <xdr:twoCellAnchor>
    <xdr:from>
      <xdr:col>6</xdr:col>
      <xdr:colOff>962025</xdr:colOff>
      <xdr:row>72</xdr:row>
      <xdr:rowOff>169544</xdr:rowOff>
    </xdr:from>
    <xdr:to>
      <xdr:col>7</xdr:col>
      <xdr:colOff>690600</xdr:colOff>
      <xdr:row>74</xdr:row>
      <xdr:rowOff>167594</xdr:rowOff>
    </xdr:to>
    <xdr:sp macro="" textlink="">
      <xdr:nvSpPr>
        <xdr:cNvPr id="7" name="Rectangle: Rounded Corners 4">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5191125" y="14056994"/>
          <a:ext cx="1224000" cy="360000"/>
        </a:xfrm>
        <a:prstGeom prst="roundRect">
          <a:avLst>
            <a:gd name="adj" fmla="val 30749"/>
          </a:avLst>
        </a:prstGeom>
        <a:solidFill>
          <a:srgbClr val="D5002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solidFill>
                <a:schemeClr val="bg1"/>
              </a:solidFill>
            </a:rPr>
            <a:t>Next</a:t>
          </a:r>
        </a:p>
      </xdr:txBody>
    </xdr:sp>
    <xdr:clientData/>
  </xdr:twoCellAnchor>
  <xdr:twoCellAnchor editAs="oneCell">
    <xdr:from>
      <xdr:col>0</xdr:col>
      <xdr:colOff>5715</xdr:colOff>
      <xdr:row>76</xdr:row>
      <xdr:rowOff>95738</xdr:rowOff>
    </xdr:from>
    <xdr:to>
      <xdr:col>7</xdr:col>
      <xdr:colOff>1229190</xdr:colOff>
      <xdr:row>76</xdr:row>
      <xdr:rowOff>169415</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 y="15069038"/>
          <a:ext cx="6948000" cy="73677"/>
        </a:xfrm>
        <a:prstGeom prst="rect">
          <a:avLst/>
        </a:prstGeom>
      </xdr:spPr>
    </xdr:pic>
    <xdr:clientData/>
  </xdr:twoCellAnchor>
  <xdr:twoCellAnchor editAs="oneCell">
    <xdr:from>
      <xdr:col>0</xdr:col>
      <xdr:colOff>1905</xdr:colOff>
      <xdr:row>0</xdr:row>
      <xdr:rowOff>1185</xdr:rowOff>
    </xdr:from>
    <xdr:to>
      <xdr:col>7</xdr:col>
      <xdr:colOff>1225380</xdr:colOff>
      <xdr:row>0</xdr:row>
      <xdr:rowOff>74821</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 y="1185"/>
          <a:ext cx="6948000" cy="73636"/>
        </a:xfrm>
        <a:prstGeom prst="rect">
          <a:avLst/>
        </a:prstGeom>
      </xdr:spPr>
    </xdr:pic>
    <xdr:clientData/>
  </xdr:twoCellAnchor>
  <xdr:twoCellAnchor>
    <xdr:from>
      <xdr:col>0</xdr:col>
      <xdr:colOff>152399</xdr:colOff>
      <xdr:row>46</xdr:row>
      <xdr:rowOff>38100</xdr:rowOff>
    </xdr:from>
    <xdr:to>
      <xdr:col>8</xdr:col>
      <xdr:colOff>20099</xdr:colOff>
      <xdr:row>50</xdr:row>
      <xdr:rowOff>85725</xdr:rowOff>
    </xdr:to>
    <xdr:sp macro="" textlink="">
      <xdr:nvSpPr>
        <xdr:cNvPr id="20" name="TextBox 5">
          <a:extLst>
            <a:ext uri="{FF2B5EF4-FFF2-40B4-BE49-F238E27FC236}">
              <a16:creationId xmlns:a16="http://schemas.microsoft.com/office/drawing/2014/main" id="{9FEB7751-77A6-42B1-A81F-0550941D2C21}"/>
            </a:ext>
          </a:extLst>
        </xdr:cNvPr>
        <xdr:cNvSpPr txBox="1"/>
      </xdr:nvSpPr>
      <xdr:spPr>
        <a:xfrm>
          <a:off x="152399" y="9439275"/>
          <a:ext cx="6840000" cy="771525"/>
        </a:xfrm>
        <a:prstGeom prst="rect">
          <a:avLst/>
        </a:prstGeom>
        <a:noFill/>
        <a:ln>
          <a:no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AU" sz="1100" b="1">
              <a:solidFill>
                <a:srgbClr val="D5002B"/>
              </a:solidFill>
            </a:rPr>
            <a:t>Step 2.3(b): Calculate income producing hours.</a:t>
          </a:r>
        </a:p>
        <a:p>
          <a:endParaRPr lang="en-AU" sz="1100" b="1">
            <a:solidFill>
              <a:srgbClr val="D5002B"/>
            </a:solidFill>
          </a:endParaRPr>
        </a:p>
        <a:p>
          <a:pPr algn="just"/>
          <a:r>
            <a:rPr lang="en-AU" sz="1000"/>
            <a:t>Depending on the role you are hiring for, it</a:t>
          </a:r>
          <a:r>
            <a:rPr lang="en-AU" sz="1000" baseline="0"/>
            <a:t> can be useful to determine how many income producing hours an employee works; particularly if you include their hourly work in your pricing.</a:t>
          </a:r>
        </a:p>
      </xdr:txBody>
    </xdr:sp>
    <xdr:clientData/>
  </xdr:twoCellAnchor>
  <xdr:twoCellAnchor>
    <xdr:from>
      <xdr:col>0</xdr:col>
      <xdr:colOff>152399</xdr:colOff>
      <xdr:row>67</xdr:row>
      <xdr:rowOff>28576</xdr:rowOff>
    </xdr:from>
    <xdr:to>
      <xdr:col>8</xdr:col>
      <xdr:colOff>20099</xdr:colOff>
      <xdr:row>73</xdr:row>
      <xdr:rowOff>38101</xdr:rowOff>
    </xdr:to>
    <xdr:sp macro="" textlink="">
      <xdr:nvSpPr>
        <xdr:cNvPr id="10" name="TextBox 9">
          <a:extLst>
            <a:ext uri="{FF2B5EF4-FFF2-40B4-BE49-F238E27FC236}">
              <a16:creationId xmlns:a16="http://schemas.microsoft.com/office/drawing/2014/main" id="{C332C9FF-E3B2-4B86-8850-AC9192634317}"/>
            </a:ext>
          </a:extLst>
        </xdr:cNvPr>
        <xdr:cNvSpPr txBox="1"/>
      </xdr:nvSpPr>
      <xdr:spPr>
        <a:xfrm>
          <a:off x="152399" y="13373101"/>
          <a:ext cx="6840000" cy="109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AU" sz="800" baseline="30000"/>
            <a:t>i    </a:t>
          </a:r>
          <a:r>
            <a:rPr lang="en-AU" sz="800" baseline="0"/>
            <a:t>Superannuation guarantee is 9.5% to a maximum of $21,002.60 in the 2019/20 income year.</a:t>
          </a:r>
        </a:p>
        <a:p>
          <a:pPr lvl="0"/>
          <a:r>
            <a:rPr lang="en-AU" sz="800" baseline="30000"/>
            <a:t>  </a:t>
          </a:r>
        </a:p>
        <a:p>
          <a:pPr lvl="0"/>
          <a:r>
            <a:rPr lang="en-AU" sz="800" baseline="30000"/>
            <a:t>ii   </a:t>
          </a:r>
          <a:r>
            <a:rPr lang="en-AU" sz="800"/>
            <a:t>Please check your insurance policy as this rate will</a:t>
          </a:r>
          <a:r>
            <a:rPr lang="en-AU" sz="800" baseline="0"/>
            <a:t> be dependent on a number of factors. 1.32% was the Australian Average in 2015/16 as stated</a:t>
          </a:r>
        </a:p>
        <a:p>
          <a:pPr lvl="0"/>
          <a:r>
            <a:rPr lang="en-AU" sz="800" baseline="0"/>
            <a:t>   in the "Comparative Performance Monitoring Report Part 3 May 2018" for Safe Work Australia.</a:t>
          </a:r>
          <a:endParaRPr lang="en-AU" sz="800"/>
        </a:p>
        <a:p>
          <a:pPr lvl="0"/>
          <a:endParaRPr lang="en-AU" sz="800"/>
        </a:p>
        <a:p>
          <a:r>
            <a:rPr lang="en-AU" sz="800" baseline="30000"/>
            <a:t>iii  </a:t>
          </a:r>
          <a:r>
            <a:rPr lang="en-AU" sz="800"/>
            <a:t>State based tax. Only payable when payroll reaches a certain threshold. Rates and thresholds vary by state.</a:t>
          </a:r>
        </a:p>
      </xdr:txBody>
    </xdr:sp>
    <xdr:clientData/>
  </xdr:twoCellAnchor>
  <xdr:twoCellAnchor>
    <xdr:from>
      <xdr:col>0</xdr:col>
      <xdr:colOff>152399</xdr:colOff>
      <xdr:row>5</xdr:row>
      <xdr:rowOff>57150</xdr:rowOff>
    </xdr:from>
    <xdr:to>
      <xdr:col>8</xdr:col>
      <xdr:colOff>20099</xdr:colOff>
      <xdr:row>6</xdr:row>
      <xdr:rowOff>485775</xdr:rowOff>
    </xdr:to>
    <xdr:sp macro="" textlink="">
      <xdr:nvSpPr>
        <xdr:cNvPr id="11" name="TextBox 10">
          <a:extLst>
            <a:ext uri="{FF2B5EF4-FFF2-40B4-BE49-F238E27FC236}">
              <a16:creationId xmlns:a16="http://schemas.microsoft.com/office/drawing/2014/main" id="{E595329A-DA85-4E8C-98CF-08EAA51CB4DB}"/>
            </a:ext>
          </a:extLst>
        </xdr:cNvPr>
        <xdr:cNvSpPr txBox="1"/>
      </xdr:nvSpPr>
      <xdr:spPr>
        <a:xfrm>
          <a:off x="152399" y="1009650"/>
          <a:ext cx="68400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4000" b="0" i="0" u="none" strike="noStrike">
              <a:solidFill>
                <a:srgbClr val="3C3C3C"/>
              </a:solidFill>
              <a:effectLst/>
              <a:latin typeface="+mj-lt"/>
            </a:rPr>
            <a:t>Cost of a casual employee.</a:t>
          </a:r>
          <a:r>
            <a:rPr lang="en-AU" sz="4000">
              <a:latin typeface="+mj-lt"/>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209550</xdr:colOff>
      <xdr:row>2</xdr:row>
      <xdr:rowOff>38100</xdr:rowOff>
    </xdr:from>
    <xdr:to>
      <xdr:col>2</xdr:col>
      <xdr:colOff>493291</xdr:colOff>
      <xdr:row>4</xdr:row>
      <xdr:rowOff>60300</xdr:rowOff>
    </xdr:to>
    <xdr:pic>
      <xdr:nvPicPr>
        <xdr:cNvPr id="11" name="Picture 10">
          <a:extLst>
            <a:ext uri="{FF2B5EF4-FFF2-40B4-BE49-F238E27FC236}">
              <a16:creationId xmlns:a16="http://schemas.microsoft.com/office/drawing/2014/main" id="{0F2183CA-584B-4FE4-A79A-A225E2BDA0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419100"/>
          <a:ext cx="988591" cy="403200"/>
        </a:xfrm>
        <a:prstGeom prst="rect">
          <a:avLst/>
        </a:prstGeom>
      </xdr:spPr>
    </xdr:pic>
    <xdr:clientData/>
  </xdr:twoCellAnchor>
  <xdr:twoCellAnchor>
    <xdr:from>
      <xdr:col>0</xdr:col>
      <xdr:colOff>104775</xdr:colOff>
      <xdr:row>6</xdr:row>
      <xdr:rowOff>491096</xdr:rowOff>
    </xdr:from>
    <xdr:to>
      <xdr:col>10</xdr:col>
      <xdr:colOff>553500</xdr:colOff>
      <xdr:row>9</xdr:row>
      <xdr:rowOff>228599</xdr:rowOff>
    </xdr:to>
    <xdr:sp macro="" textlink="">
      <xdr:nvSpPr>
        <xdr:cNvPr id="2" name="TextBox 4">
          <a:extLst>
            <a:ext uri="{FF2B5EF4-FFF2-40B4-BE49-F238E27FC236}">
              <a16:creationId xmlns:a16="http://schemas.microsoft.com/office/drawing/2014/main" id="{00000000-0008-0000-0600-000002000000}"/>
            </a:ext>
          </a:extLst>
        </xdr:cNvPr>
        <xdr:cNvSpPr txBox="1"/>
      </xdr:nvSpPr>
      <xdr:spPr>
        <a:xfrm>
          <a:off x="104775" y="1443596"/>
          <a:ext cx="6840000" cy="690003"/>
        </a:xfrm>
        <a:prstGeom prst="rect">
          <a:avLst/>
        </a:prstGeom>
        <a:noFill/>
        <a:ln>
          <a:no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kumimoji="0" lang="en-AU" sz="1100" b="1" i="0" u="none" strike="noStrike" kern="0" cap="none" spc="0" normalizeH="0" baseline="0" noProof="0">
              <a:ln>
                <a:noFill/>
              </a:ln>
              <a:solidFill>
                <a:srgbClr val="D5002B"/>
              </a:solidFill>
              <a:effectLst/>
              <a:uLnTx/>
              <a:uFillTx/>
              <a:latin typeface="+mn-lt"/>
              <a:ea typeface="+mn-ea"/>
              <a:cs typeface="+mn-cs"/>
            </a:rPr>
            <a:t>Step 3: Calculate the sales needed to cover employee costs.</a:t>
          </a:r>
        </a:p>
        <a:p>
          <a:pPr algn="just"/>
          <a:endParaRPr lang="en-AU" sz="1000"/>
        </a:p>
        <a:p>
          <a:pPr algn="just"/>
          <a:r>
            <a:rPr lang="en-AU" sz="1000"/>
            <a:t>Here you can</a:t>
          </a:r>
          <a:r>
            <a:rPr lang="en-AU" sz="1000" baseline="0"/>
            <a:t> enter details from your last year's profit and loss statement to calculate what additional sales would be required to cover the cost of your new hire.</a:t>
          </a:r>
          <a:endParaRPr lang="en-AU" sz="1000"/>
        </a:p>
      </xdr:txBody>
    </xdr:sp>
    <xdr:clientData/>
  </xdr:twoCellAnchor>
  <xdr:twoCellAnchor>
    <xdr:from>
      <xdr:col>6</xdr:col>
      <xdr:colOff>960119</xdr:colOff>
      <xdr:row>48</xdr:row>
      <xdr:rowOff>190499</xdr:rowOff>
    </xdr:from>
    <xdr:to>
      <xdr:col>10</xdr:col>
      <xdr:colOff>12419</xdr:colOff>
      <xdr:row>50</xdr:row>
      <xdr:rowOff>169499</xdr:rowOff>
    </xdr:to>
    <xdr:sp macro="" textlink="">
      <xdr:nvSpPr>
        <xdr:cNvPr id="7" name="Rectangle: Rounded Corners 4">
          <a:hlinkClick xmlns:r="http://schemas.openxmlformats.org/officeDocument/2006/relationships" r:id="rId2"/>
          <a:extLst>
            <a:ext uri="{FF2B5EF4-FFF2-40B4-BE49-F238E27FC236}">
              <a16:creationId xmlns:a16="http://schemas.microsoft.com/office/drawing/2014/main" id="{00000000-0008-0000-0600-000007000000}"/>
            </a:ext>
          </a:extLst>
        </xdr:cNvPr>
        <xdr:cNvSpPr/>
      </xdr:nvSpPr>
      <xdr:spPr>
        <a:xfrm>
          <a:off x="5179694" y="9029699"/>
          <a:ext cx="1224000" cy="360000"/>
        </a:xfrm>
        <a:prstGeom prst="roundRect">
          <a:avLst>
            <a:gd name="adj" fmla="val 30749"/>
          </a:avLst>
        </a:prstGeom>
        <a:solidFill>
          <a:srgbClr val="D5002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solidFill>
                <a:schemeClr val="bg1"/>
              </a:solidFill>
            </a:rPr>
            <a:t>Next</a:t>
          </a:r>
        </a:p>
      </xdr:txBody>
    </xdr:sp>
    <xdr:clientData/>
  </xdr:twoCellAnchor>
  <xdr:twoCellAnchor editAs="oneCell">
    <xdr:from>
      <xdr:col>0</xdr:col>
      <xdr:colOff>0</xdr:colOff>
      <xdr:row>51</xdr:row>
      <xdr:rowOff>114788</xdr:rowOff>
    </xdr:from>
    <xdr:to>
      <xdr:col>10</xdr:col>
      <xdr:colOff>552915</xdr:colOff>
      <xdr:row>51</xdr:row>
      <xdr:rowOff>188465</xdr:rowOff>
    </xdr:to>
    <xdr:pic>
      <xdr:nvPicPr>
        <xdr:cNvPr id="8" name="Pictur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9525488"/>
          <a:ext cx="6948000" cy="73677"/>
        </a:xfrm>
        <a:prstGeom prst="rect">
          <a:avLst/>
        </a:prstGeom>
      </xdr:spPr>
    </xdr:pic>
    <xdr:clientData/>
  </xdr:twoCellAnchor>
  <xdr:twoCellAnchor editAs="oneCell">
    <xdr:from>
      <xdr:col>0</xdr:col>
      <xdr:colOff>3810</xdr:colOff>
      <xdr:row>0</xdr:row>
      <xdr:rowOff>4995</xdr:rowOff>
    </xdr:from>
    <xdr:to>
      <xdr:col>10</xdr:col>
      <xdr:colOff>551010</xdr:colOff>
      <xdr:row>0</xdr:row>
      <xdr:rowOff>78672</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 y="4995"/>
          <a:ext cx="6948000" cy="73677"/>
        </a:xfrm>
        <a:prstGeom prst="rect">
          <a:avLst/>
        </a:prstGeom>
      </xdr:spPr>
    </xdr:pic>
    <xdr:clientData/>
  </xdr:twoCellAnchor>
  <xdr:twoCellAnchor>
    <xdr:from>
      <xdr:col>0</xdr:col>
      <xdr:colOff>123823</xdr:colOff>
      <xdr:row>5</xdr:row>
      <xdr:rowOff>57150</xdr:rowOff>
    </xdr:from>
    <xdr:to>
      <xdr:col>10</xdr:col>
      <xdr:colOff>572548</xdr:colOff>
      <xdr:row>6</xdr:row>
      <xdr:rowOff>457200</xdr:rowOff>
    </xdr:to>
    <xdr:sp macro="" textlink="">
      <xdr:nvSpPr>
        <xdr:cNvPr id="12" name="TextBox 11">
          <a:extLst>
            <a:ext uri="{FF2B5EF4-FFF2-40B4-BE49-F238E27FC236}">
              <a16:creationId xmlns:a16="http://schemas.microsoft.com/office/drawing/2014/main" id="{902B3CB3-24DC-4777-A830-EA5EB86A3E80}"/>
            </a:ext>
          </a:extLst>
        </xdr:cNvPr>
        <xdr:cNvSpPr txBox="1"/>
      </xdr:nvSpPr>
      <xdr:spPr>
        <a:xfrm>
          <a:off x="123823" y="1009650"/>
          <a:ext cx="68400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4000" b="0" i="0" u="none" strike="noStrike">
              <a:solidFill>
                <a:srgbClr val="3C3C3C"/>
              </a:solidFill>
              <a:effectLst/>
              <a:latin typeface="+mj-lt"/>
            </a:rPr>
            <a:t>Sales needed to cover costs.</a:t>
          </a:r>
          <a:r>
            <a:rPr lang="en-AU" sz="4000">
              <a:latin typeface="+mj-lt"/>
            </a:rPr>
            <a:t> </a:t>
          </a:r>
        </a:p>
      </xdr:txBody>
    </xdr:sp>
    <xdr:clientData/>
  </xdr:twoCellAnchor>
  <xdr:twoCellAnchor>
    <xdr:from>
      <xdr:col>0</xdr:col>
      <xdr:colOff>93345</xdr:colOff>
      <xdr:row>44</xdr:row>
      <xdr:rowOff>102870</xdr:rowOff>
    </xdr:from>
    <xdr:to>
      <xdr:col>10</xdr:col>
      <xdr:colOff>553500</xdr:colOff>
      <xdr:row>48</xdr:row>
      <xdr:rowOff>26670</xdr:rowOff>
    </xdr:to>
    <xdr:sp macro="" textlink="">
      <xdr:nvSpPr>
        <xdr:cNvPr id="18" name="TextBox 17">
          <a:extLst>
            <a:ext uri="{FF2B5EF4-FFF2-40B4-BE49-F238E27FC236}">
              <a16:creationId xmlns:a16="http://schemas.microsoft.com/office/drawing/2014/main" id="{6F61A988-BD4F-4ADE-9DE8-6580949724EE}"/>
            </a:ext>
          </a:extLst>
        </xdr:cNvPr>
        <xdr:cNvSpPr txBox="1"/>
      </xdr:nvSpPr>
      <xdr:spPr>
        <a:xfrm>
          <a:off x="93345" y="9189720"/>
          <a:ext cx="6851430" cy="9144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800" b="0" i="0" u="none" strike="noStrike" kern="0" cap="none" spc="0" normalizeH="0" baseline="30000" noProof="0">
              <a:ln>
                <a:noFill/>
              </a:ln>
              <a:solidFill>
                <a:srgbClr val="3C3C3C"/>
              </a:solidFill>
              <a:effectLst/>
              <a:uLnTx/>
              <a:uFillTx/>
              <a:latin typeface="Arial"/>
              <a:ea typeface="+mn-ea"/>
              <a:cs typeface="+mn-cs"/>
            </a:rPr>
            <a:t>i    </a:t>
          </a:r>
          <a:r>
            <a:rPr kumimoji="0" lang="en-AU" sz="800" b="0" i="0" u="none" strike="noStrike" kern="0" cap="none" spc="0" normalizeH="0" baseline="0" noProof="0">
              <a:ln>
                <a:noFill/>
              </a:ln>
              <a:solidFill>
                <a:srgbClr val="3C3C3C"/>
              </a:solidFill>
              <a:effectLst/>
              <a:uLnTx/>
              <a:uFillTx/>
              <a:latin typeface="Arial"/>
              <a:ea typeface="+mn-ea"/>
              <a:cs typeface="+mn-cs"/>
            </a:rPr>
            <a:t>Per unit           = A average unit measure for your sales that you would usually use and easily access. Examples include: customer transactions,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800" b="0" i="0" u="none" strike="noStrike" kern="0" cap="none" spc="0" normalizeH="0" baseline="0" noProof="0">
              <a:ln>
                <a:noFill/>
              </a:ln>
              <a:solidFill>
                <a:srgbClr val="3C3C3C"/>
              </a:solidFill>
              <a:effectLst/>
              <a:uLnTx/>
              <a:uFillTx/>
              <a:latin typeface="Arial"/>
              <a:ea typeface="+mn-ea"/>
              <a:cs typeface="+mn-cs"/>
            </a:rPr>
            <a:t>                              customers, hours, litres, metres, products etc. If this is not applicable to your business, leave it blank.</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800" b="0" i="0" u="none" strike="noStrike" kern="0" cap="none" spc="0" normalizeH="0" baseline="30000" noProof="0">
              <a:ln>
                <a:noFill/>
              </a:ln>
              <a:solidFill>
                <a:srgbClr val="3C3C3C"/>
              </a:solidFill>
              <a:effectLst/>
              <a:uLnTx/>
              <a:uFillTx/>
              <a:latin typeface="Arial"/>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800" b="0" i="0" u="none" strike="noStrike" kern="0" cap="none" spc="0" normalizeH="0" baseline="30000" noProof="0">
              <a:ln>
                <a:noFill/>
              </a:ln>
              <a:solidFill>
                <a:srgbClr val="3C3C3C"/>
              </a:solidFill>
              <a:effectLst/>
              <a:uLnTx/>
              <a:uFillTx/>
              <a:latin typeface="Arial"/>
              <a:ea typeface="+mn-ea"/>
              <a:cs typeface="+mn-cs"/>
            </a:rPr>
            <a:t>ii   </a:t>
          </a:r>
          <a:r>
            <a:rPr kumimoji="0" lang="en-AU" sz="800" b="0" i="0" u="none" strike="noStrike" kern="0" cap="none" spc="0" normalizeH="0" baseline="0" noProof="0">
              <a:ln>
                <a:noFill/>
              </a:ln>
              <a:solidFill>
                <a:srgbClr val="3C3C3C"/>
              </a:solidFill>
              <a:effectLst/>
              <a:uLnTx/>
              <a:uFillTx/>
              <a:latin typeface="Arial"/>
              <a:ea typeface="+mn-ea"/>
              <a:cs typeface="+mn-cs"/>
            </a:rPr>
            <a:t>Variable costs = those costs that vary directly with your sales or units sold. The sale causes this cost to be incurred.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800" b="0" i="0" u="none" strike="noStrike" kern="0" cap="none" spc="0" normalizeH="0" baseline="0" noProof="0">
            <a:ln>
              <a:noFill/>
            </a:ln>
            <a:solidFill>
              <a:srgbClr val="3C3C3C"/>
            </a:solidFill>
            <a:effectLst/>
            <a:uLnTx/>
            <a:uFillTx/>
            <a:latin typeface="Arial"/>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800" b="0" i="0" u="none" strike="noStrike" kern="0" cap="none" spc="0" normalizeH="0" baseline="30000" noProof="0">
              <a:ln>
                <a:noFill/>
              </a:ln>
              <a:solidFill>
                <a:srgbClr val="3C3C3C"/>
              </a:solidFill>
              <a:effectLst/>
              <a:uLnTx/>
              <a:uFillTx/>
              <a:latin typeface="Arial"/>
              <a:ea typeface="+mn-ea"/>
              <a:cs typeface="+mn-cs"/>
            </a:rPr>
            <a:t>iii  </a:t>
          </a:r>
          <a:r>
            <a:rPr kumimoji="0" lang="en-AU" sz="800" b="0" i="0" u="none" strike="noStrike" kern="0" cap="none" spc="0" normalizeH="0" baseline="0" noProof="0">
              <a:ln>
                <a:noFill/>
              </a:ln>
              <a:solidFill>
                <a:srgbClr val="3C3C3C"/>
              </a:solidFill>
              <a:effectLst/>
              <a:uLnTx/>
              <a:uFillTx/>
              <a:latin typeface="Arial"/>
              <a:ea typeface="+mn-ea"/>
              <a:cs typeface="+mn-cs"/>
            </a:rPr>
            <a:t>Break even     = the estimated amount of sales or units sold needed to cover the full cost of employee resource. It is also the sales hurdle the</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800" b="0" i="0" u="none" strike="noStrike" kern="0" cap="none" spc="0" normalizeH="0" baseline="0" noProof="0">
              <a:ln>
                <a:noFill/>
              </a:ln>
              <a:solidFill>
                <a:srgbClr val="3C3C3C"/>
              </a:solidFill>
              <a:effectLst/>
              <a:uLnTx/>
              <a:uFillTx/>
              <a:latin typeface="Arial"/>
              <a:ea typeface="+mn-ea"/>
              <a:cs typeface="+mn-cs"/>
            </a:rPr>
            <a:t>                             business needs to jump to start making profits on this increased cost.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219075</xdr:colOff>
      <xdr:row>2</xdr:row>
      <xdr:rowOff>47625</xdr:rowOff>
    </xdr:from>
    <xdr:to>
      <xdr:col>2</xdr:col>
      <xdr:colOff>426616</xdr:colOff>
      <xdr:row>4</xdr:row>
      <xdr:rowOff>88875</xdr:rowOff>
    </xdr:to>
    <xdr:pic>
      <xdr:nvPicPr>
        <xdr:cNvPr id="9" name="Picture 8">
          <a:extLst>
            <a:ext uri="{FF2B5EF4-FFF2-40B4-BE49-F238E27FC236}">
              <a16:creationId xmlns:a16="http://schemas.microsoft.com/office/drawing/2014/main" id="{6ACC2B2F-0B7A-441F-AB4F-0E9BB2DD34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409575"/>
          <a:ext cx="988591" cy="403200"/>
        </a:xfrm>
        <a:prstGeom prst="rect">
          <a:avLst/>
        </a:prstGeom>
      </xdr:spPr>
    </xdr:pic>
    <xdr:clientData/>
  </xdr:twoCellAnchor>
  <xdr:twoCellAnchor>
    <xdr:from>
      <xdr:col>0</xdr:col>
      <xdr:colOff>148590</xdr:colOff>
      <xdr:row>7</xdr:row>
      <xdr:rowOff>129148</xdr:rowOff>
    </xdr:from>
    <xdr:to>
      <xdr:col>9</xdr:col>
      <xdr:colOff>511590</xdr:colOff>
      <xdr:row>14</xdr:row>
      <xdr:rowOff>161925</xdr:rowOff>
    </xdr:to>
    <xdr:sp macro="" textlink="">
      <xdr:nvSpPr>
        <xdr:cNvPr id="7" name="TextBox 4">
          <a:extLst>
            <a:ext uri="{FF2B5EF4-FFF2-40B4-BE49-F238E27FC236}">
              <a16:creationId xmlns:a16="http://schemas.microsoft.com/office/drawing/2014/main" id="{07145367-9D67-46FA-8F12-8A2FD44D648E}"/>
            </a:ext>
          </a:extLst>
        </xdr:cNvPr>
        <xdr:cNvSpPr txBox="1"/>
      </xdr:nvSpPr>
      <xdr:spPr>
        <a:xfrm>
          <a:off x="148590" y="1853173"/>
          <a:ext cx="6840000" cy="585227"/>
        </a:xfrm>
        <a:prstGeom prst="rect">
          <a:avLst/>
        </a:prstGeom>
        <a:noFill/>
        <a:ln>
          <a:no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AU" sz="1000"/>
            <a:t>Below is the estimated costs of your employee and the sales that would be needed to cover</a:t>
          </a:r>
          <a:r>
            <a:rPr lang="en-AU" sz="1000" baseline="0"/>
            <a:t> their cost.</a:t>
          </a:r>
        </a:p>
        <a:p>
          <a:pPr algn="just"/>
          <a:endParaRPr lang="en-AU" sz="1000" baseline="0"/>
        </a:p>
        <a:p>
          <a:pPr algn="just"/>
          <a:r>
            <a:rPr lang="en-AU" sz="1000" baseline="0"/>
            <a:t>It is your responsibility to determine if the cost is reasonable and affordable for your business.</a:t>
          </a:r>
        </a:p>
      </xdr:txBody>
    </xdr:sp>
    <xdr:clientData/>
  </xdr:twoCellAnchor>
  <xdr:twoCellAnchor>
    <xdr:from>
      <xdr:col>5</xdr:col>
      <xdr:colOff>64769</xdr:colOff>
      <xdr:row>37</xdr:row>
      <xdr:rowOff>66675</xdr:rowOff>
    </xdr:from>
    <xdr:to>
      <xdr:col>7</xdr:col>
      <xdr:colOff>507719</xdr:colOff>
      <xdr:row>39</xdr:row>
      <xdr:rowOff>64725</xdr:rowOff>
    </xdr:to>
    <xdr:sp macro="" textlink="">
      <xdr:nvSpPr>
        <xdr:cNvPr id="24" name="Rectangle: Rounded Corners 4">
          <a:hlinkClick xmlns:r="http://schemas.openxmlformats.org/officeDocument/2006/relationships" r:id="rId2"/>
          <a:extLst>
            <a:ext uri="{FF2B5EF4-FFF2-40B4-BE49-F238E27FC236}">
              <a16:creationId xmlns:a16="http://schemas.microsoft.com/office/drawing/2014/main" id="{93E2E8DE-4A9E-4410-B088-E8D5D67192A8}"/>
            </a:ext>
          </a:extLst>
        </xdr:cNvPr>
        <xdr:cNvSpPr/>
      </xdr:nvSpPr>
      <xdr:spPr>
        <a:xfrm>
          <a:off x="4951094" y="6486525"/>
          <a:ext cx="1224000" cy="360000"/>
        </a:xfrm>
        <a:prstGeom prst="roundRect">
          <a:avLst>
            <a:gd name="adj" fmla="val 30749"/>
          </a:avLst>
        </a:prstGeom>
        <a:solidFill>
          <a:srgbClr val="D5002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b="1">
              <a:solidFill>
                <a:schemeClr val="bg1"/>
              </a:solidFill>
            </a:rPr>
            <a:t>Next</a:t>
          </a:r>
        </a:p>
      </xdr:txBody>
    </xdr:sp>
    <xdr:clientData/>
  </xdr:twoCellAnchor>
  <xdr:twoCellAnchor editAs="oneCell">
    <xdr:from>
      <xdr:col>0</xdr:col>
      <xdr:colOff>0</xdr:colOff>
      <xdr:row>40</xdr:row>
      <xdr:rowOff>171938</xdr:rowOff>
    </xdr:from>
    <xdr:to>
      <xdr:col>9</xdr:col>
      <xdr:colOff>1080600</xdr:colOff>
      <xdr:row>41</xdr:row>
      <xdr:rowOff>64640</xdr:rowOff>
    </xdr:to>
    <xdr:pic>
      <xdr:nvPicPr>
        <xdr:cNvPr id="25" name="Picture 24">
          <a:extLst>
            <a:ext uri="{FF2B5EF4-FFF2-40B4-BE49-F238E27FC236}">
              <a16:creationId xmlns:a16="http://schemas.microsoft.com/office/drawing/2014/main" id="{DD16D664-8CA5-4946-BBE3-85C41F9CDF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6382238"/>
          <a:ext cx="6948000" cy="73677"/>
        </a:xfrm>
        <a:prstGeom prst="rect">
          <a:avLst/>
        </a:prstGeom>
      </xdr:spPr>
    </xdr:pic>
    <xdr:clientData/>
  </xdr:twoCellAnchor>
  <xdr:twoCellAnchor editAs="oneCell">
    <xdr:from>
      <xdr:col>0</xdr:col>
      <xdr:colOff>3810</xdr:colOff>
      <xdr:row>0</xdr:row>
      <xdr:rowOff>4994</xdr:rowOff>
    </xdr:from>
    <xdr:to>
      <xdr:col>9</xdr:col>
      <xdr:colOff>1084410</xdr:colOff>
      <xdr:row>0</xdr:row>
      <xdr:rowOff>80594</xdr:rowOff>
    </xdr:to>
    <xdr:pic>
      <xdr:nvPicPr>
        <xdr:cNvPr id="26" name="Picture 25">
          <a:extLst>
            <a:ext uri="{FF2B5EF4-FFF2-40B4-BE49-F238E27FC236}">
              <a16:creationId xmlns:a16="http://schemas.microsoft.com/office/drawing/2014/main" id="{395767EF-5014-432B-B950-03AA4BF8515E}"/>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10" y="4994"/>
          <a:ext cx="6948000" cy="75600"/>
        </a:xfrm>
        <a:prstGeom prst="rect">
          <a:avLst/>
        </a:prstGeom>
      </xdr:spPr>
    </xdr:pic>
    <xdr:clientData/>
  </xdr:twoCellAnchor>
  <xdr:twoCellAnchor>
    <xdr:from>
      <xdr:col>0</xdr:col>
      <xdr:colOff>148591</xdr:colOff>
      <xdr:row>5</xdr:row>
      <xdr:rowOff>142875</xdr:rowOff>
    </xdr:from>
    <xdr:to>
      <xdr:col>8</xdr:col>
      <xdr:colOff>16291</xdr:colOff>
      <xdr:row>6</xdr:row>
      <xdr:rowOff>581025</xdr:rowOff>
    </xdr:to>
    <xdr:sp macro="" textlink="">
      <xdr:nvSpPr>
        <xdr:cNvPr id="13" name="TextBox 12">
          <a:extLst>
            <a:ext uri="{FF2B5EF4-FFF2-40B4-BE49-F238E27FC236}">
              <a16:creationId xmlns:a16="http://schemas.microsoft.com/office/drawing/2014/main" id="{D3534190-BC50-4ABE-B745-CE49C08D95DA}"/>
            </a:ext>
          </a:extLst>
        </xdr:cNvPr>
        <xdr:cNvSpPr txBox="1"/>
      </xdr:nvSpPr>
      <xdr:spPr>
        <a:xfrm>
          <a:off x="148591" y="1047750"/>
          <a:ext cx="68400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4000" b="0" i="0" u="none" strike="noStrike">
              <a:solidFill>
                <a:srgbClr val="3C3C3C"/>
              </a:solidFill>
              <a:effectLst/>
              <a:latin typeface="+mj-lt"/>
            </a:rPr>
            <a:t>Summary.</a:t>
          </a:r>
          <a:r>
            <a:rPr lang="en-AU" sz="4000">
              <a:latin typeface="+mj-lt"/>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xdr:colOff>
      <xdr:row>2</xdr:row>
      <xdr:rowOff>38100</xdr:rowOff>
    </xdr:from>
    <xdr:to>
      <xdr:col>2</xdr:col>
      <xdr:colOff>283741</xdr:colOff>
      <xdr:row>4</xdr:row>
      <xdr:rowOff>60300</xdr:rowOff>
    </xdr:to>
    <xdr:pic>
      <xdr:nvPicPr>
        <xdr:cNvPr id="10" name="Picture 9">
          <a:extLst>
            <a:ext uri="{FF2B5EF4-FFF2-40B4-BE49-F238E27FC236}">
              <a16:creationId xmlns:a16="http://schemas.microsoft.com/office/drawing/2014/main" id="{FD5DB54A-F5DD-41BE-A5A4-40A53CA7B4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419100"/>
          <a:ext cx="988591" cy="403200"/>
        </a:xfrm>
        <a:prstGeom prst="rect">
          <a:avLst/>
        </a:prstGeom>
      </xdr:spPr>
    </xdr:pic>
    <xdr:clientData/>
  </xdr:twoCellAnchor>
  <xdr:twoCellAnchor>
    <xdr:from>
      <xdr:col>0</xdr:col>
      <xdr:colOff>146686</xdr:colOff>
      <xdr:row>7</xdr:row>
      <xdr:rowOff>188596</xdr:rowOff>
    </xdr:from>
    <xdr:to>
      <xdr:col>5</xdr:col>
      <xdr:colOff>957361</xdr:colOff>
      <xdr:row>9</xdr:row>
      <xdr:rowOff>66675</xdr:rowOff>
    </xdr:to>
    <xdr:sp macro="" textlink="">
      <xdr:nvSpPr>
        <xdr:cNvPr id="19" name="Rectangle 18">
          <a:extLst>
            <a:ext uri="{FF2B5EF4-FFF2-40B4-BE49-F238E27FC236}">
              <a16:creationId xmlns:a16="http://schemas.microsoft.com/office/drawing/2014/main" id="{00000000-0008-0000-0700-000013000000}"/>
            </a:ext>
          </a:extLst>
        </xdr:cNvPr>
        <xdr:cNvSpPr>
          <a:spLocks noChangeArrowheads="1"/>
        </xdr:cNvSpPr>
      </xdr:nvSpPr>
      <xdr:spPr bwMode="auto">
        <a:xfrm>
          <a:off x="146686" y="1903096"/>
          <a:ext cx="6840000" cy="259079"/>
        </a:xfrm>
        <a:prstGeom prst="rect">
          <a:avLst/>
        </a:prstGeom>
        <a:solidFill>
          <a:schemeClr val="bg1"/>
        </a:solidFill>
        <a:ln>
          <a:noFill/>
        </a:ln>
        <a:effectLst/>
        <a:extLst/>
      </xdr:spPr>
      <xdr:txBody>
        <a:bodyPr vert="horz" wrap="square" lIns="91440" tIns="45720" rIns="91440" bIns="45720" numCol="1" anchor="t" anchorCtr="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ts val="0"/>
            </a:spcBef>
            <a:spcAft>
              <a:spcPct val="0"/>
            </a:spcAft>
            <a:buClrTx/>
            <a:buSzTx/>
            <a:buFontTx/>
            <a:buNone/>
            <a:tabLst/>
          </a:pPr>
          <a:r>
            <a:rPr kumimoji="0" lang="en-AU" altLang="en-US" sz="1000" b="0" i="0" u="none" strike="noStrike" cap="none" normalizeH="0" baseline="0">
              <a:ln>
                <a:noFill/>
              </a:ln>
              <a:solidFill>
                <a:schemeClr val="tx1"/>
              </a:solidFill>
              <a:effectLst/>
              <a:ea typeface="Calibri" pitchFamily="34" charset="0"/>
              <a:cs typeface="Times New Roman" pitchFamily="18" charset="0"/>
            </a:rPr>
            <a:t>See below for more ways we can help your business.</a:t>
          </a:r>
          <a:endParaRPr kumimoji="0" lang="en-AU" altLang="en-US" sz="1000" b="0" i="0" u="none" strike="noStrike" cap="none" normalizeH="0" baseline="0">
            <a:ln>
              <a:noFill/>
            </a:ln>
            <a:solidFill>
              <a:schemeClr val="tx1"/>
            </a:solidFill>
            <a:effectLst/>
            <a:latin typeface="Arial" pitchFamily="34" charset="0"/>
            <a:cs typeface="Arial" pitchFamily="34" charset="0"/>
          </a:endParaRPr>
        </a:p>
      </xdr:txBody>
    </xdr:sp>
    <xdr:clientData/>
  </xdr:twoCellAnchor>
  <xdr:twoCellAnchor editAs="oneCell">
    <xdr:from>
      <xdr:col>0</xdr:col>
      <xdr:colOff>0</xdr:colOff>
      <xdr:row>25</xdr:row>
      <xdr:rowOff>23365</xdr:rowOff>
    </xdr:from>
    <xdr:to>
      <xdr:col>6</xdr:col>
      <xdr:colOff>185250</xdr:colOff>
      <xdr:row>25</xdr:row>
      <xdr:rowOff>97103</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166865"/>
          <a:ext cx="6948000" cy="73738"/>
        </a:xfrm>
        <a:prstGeom prst="rect">
          <a:avLst/>
        </a:prstGeom>
      </xdr:spPr>
    </xdr:pic>
    <xdr:clientData/>
  </xdr:twoCellAnchor>
  <xdr:twoCellAnchor editAs="oneCell">
    <xdr:from>
      <xdr:col>0</xdr:col>
      <xdr:colOff>7620</xdr:colOff>
      <xdr:row>0</xdr:row>
      <xdr:rowOff>1201</xdr:rowOff>
    </xdr:from>
    <xdr:to>
      <xdr:col>6</xdr:col>
      <xdr:colOff>192870</xdr:colOff>
      <xdr:row>0</xdr:row>
      <xdr:rowOff>74899</xdr:rowOff>
    </xdr:to>
    <xdr:pic>
      <xdr:nvPicPr>
        <xdr:cNvPr id="9" name="Picture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 y="1201"/>
          <a:ext cx="6948000" cy="73698"/>
        </a:xfrm>
        <a:prstGeom prst="rect">
          <a:avLst/>
        </a:prstGeom>
      </xdr:spPr>
    </xdr:pic>
    <xdr:clientData/>
  </xdr:twoCellAnchor>
  <xdr:twoCellAnchor>
    <xdr:from>
      <xdr:col>0</xdr:col>
      <xdr:colOff>146685</xdr:colOff>
      <xdr:row>5</xdr:row>
      <xdr:rowOff>114300</xdr:rowOff>
    </xdr:from>
    <xdr:to>
      <xdr:col>7</xdr:col>
      <xdr:colOff>0</xdr:colOff>
      <xdr:row>6</xdr:row>
      <xdr:rowOff>542925</xdr:rowOff>
    </xdr:to>
    <xdr:sp macro="" textlink="">
      <xdr:nvSpPr>
        <xdr:cNvPr id="5" name="TextBox 4">
          <a:extLst>
            <a:ext uri="{FF2B5EF4-FFF2-40B4-BE49-F238E27FC236}">
              <a16:creationId xmlns:a16="http://schemas.microsoft.com/office/drawing/2014/main" id="{362E7900-F57F-40B3-BF81-6200E7240CF0}"/>
            </a:ext>
          </a:extLst>
        </xdr:cNvPr>
        <xdr:cNvSpPr txBox="1"/>
      </xdr:nvSpPr>
      <xdr:spPr>
        <a:xfrm>
          <a:off x="146685" y="1066800"/>
          <a:ext cx="6840000"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4000">
              <a:latin typeface="+mj-lt"/>
            </a:rPr>
            <a:t>We're here to help.</a:t>
          </a:r>
        </a:p>
      </xdr:txBody>
    </xdr:sp>
    <xdr:clientData/>
  </xdr:twoCellAnchor>
</xdr:wsDr>
</file>

<file path=xl/theme/theme1.xml><?xml version="1.0" encoding="utf-8"?>
<a:theme xmlns:a="http://schemas.openxmlformats.org/drawingml/2006/main" name="Office Theme">
  <a:themeElements>
    <a:clrScheme name="WBC200">
      <a:dk1>
        <a:srgbClr val="3C3C3C"/>
      </a:dk1>
      <a:lt1>
        <a:sysClr val="window" lastClr="FFFFFF"/>
      </a:lt1>
      <a:dk2>
        <a:srgbClr val="E4E1DA"/>
      </a:dk2>
      <a:lt2>
        <a:srgbClr val="E4E1DA"/>
      </a:lt2>
      <a:accent1>
        <a:srgbClr val="E41B13"/>
      </a:accent1>
      <a:accent2>
        <a:srgbClr val="AF2616"/>
      </a:accent2>
      <a:accent3>
        <a:srgbClr val="C9210E"/>
      </a:accent3>
      <a:accent4>
        <a:srgbClr val="E7412B"/>
      </a:accent4>
      <a:accent5>
        <a:srgbClr val="D0D0CE"/>
      </a:accent5>
      <a:accent6>
        <a:srgbClr val="54314E"/>
      </a:accent6>
      <a:hlink>
        <a:srgbClr val="E41B13"/>
      </a:hlink>
      <a:folHlink>
        <a:srgbClr val="3C3C3C"/>
      </a:folHlink>
    </a:clrScheme>
    <a:fontScheme name="DI them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westpac.com.au/business-banking/businesshub/?fid=bus-off:1905:tile1:bus" TargetMode="External"/><Relationship Id="rId13" Type="http://schemas.openxmlformats.org/officeDocument/2006/relationships/drawing" Target="../drawings/drawing8.xml"/><Relationship Id="rId3" Type="http://schemas.openxmlformats.org/officeDocument/2006/relationships/hyperlink" Target="https://www.westpac.com.au/business-banking/online-banking/" TargetMode="External"/><Relationship Id="rId7" Type="http://schemas.openxmlformats.org/officeDocument/2006/relationships/hyperlink" Target="https://www.westpac.com.au/business-banking/current-offers/" TargetMode="External"/><Relationship Id="rId12" Type="http://schemas.openxmlformats.org/officeDocument/2006/relationships/printerSettings" Target="../printerSettings/printerSettings8.bin"/><Relationship Id="rId2" Type="http://schemas.openxmlformats.org/officeDocument/2006/relationships/hyperlink" Target="https://www.westpac.com.au/business-banking/services/" TargetMode="External"/><Relationship Id="rId1" Type="http://schemas.openxmlformats.org/officeDocument/2006/relationships/hyperlink" Target="https://www.westpac.com.au/business-banking/business-help/growing-your-business/" TargetMode="External"/><Relationship Id="rId6" Type="http://schemas.openxmlformats.org/officeDocument/2006/relationships/hyperlink" Target="https://www.westpac.com.au/business-banking/business-help/starting-a-business/" TargetMode="External"/><Relationship Id="rId11" Type="http://schemas.openxmlformats.org/officeDocument/2006/relationships/hyperlink" Target="https://www.westpac.com.au/business-banking/business-help/starting-a-business/cost-of-hiring/" TargetMode="External"/><Relationship Id="rId5" Type="http://schemas.openxmlformats.org/officeDocument/2006/relationships/hyperlink" Target="https://www.westpac.com.au/business-banking/business-help/cash-flow/" TargetMode="External"/><Relationship Id="rId10" Type="http://schemas.openxmlformats.org/officeDocument/2006/relationships/hyperlink" Target="https://www.westpac.com.au/business-banking/business-help/run-business/" TargetMode="External"/><Relationship Id="rId4" Type="http://schemas.openxmlformats.org/officeDocument/2006/relationships/hyperlink" Target="https://www.westpac.com.au/business-banking/merchant-services/manage/" TargetMode="External"/><Relationship Id="rId9" Type="http://schemas.openxmlformats.org/officeDocument/2006/relationships/hyperlink" Target="https://www.westpac.com.au/business-banking/businesshub/?fid=bus-off:1905:tile1:b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D5002B"/>
  </sheetPr>
  <dimension ref="A1:J43"/>
  <sheetViews>
    <sheetView showGridLines="0" showRowColHeaders="0" tabSelected="1" zoomScaleNormal="100" zoomScaleSheetLayoutView="100" workbookViewId="0"/>
  </sheetViews>
  <sheetFormatPr defaultColWidth="9" defaultRowHeight="14.25" x14ac:dyDescent="0.2"/>
  <cols>
    <col min="1" max="1" width="8.625" style="1" customWidth="1"/>
    <col min="2" max="5" width="15.625" style="1" customWidth="1"/>
    <col min="6" max="6" width="20.375" style="1" customWidth="1"/>
    <col min="7" max="16384" width="9" style="1"/>
  </cols>
  <sheetData>
    <row r="1" spans="1:10" x14ac:dyDescent="0.2">
      <c r="A1" s="21"/>
      <c r="B1" s="21"/>
      <c r="C1" s="21"/>
      <c r="D1" s="21"/>
      <c r="E1" s="21"/>
      <c r="F1" s="21"/>
    </row>
    <row r="2" spans="1:10" ht="15" customHeight="1" x14ac:dyDescent="0.2">
      <c r="A2" s="21"/>
      <c r="B2" s="21"/>
      <c r="C2" s="21"/>
      <c r="D2" s="21"/>
      <c r="E2" s="21"/>
      <c r="F2" s="21"/>
    </row>
    <row r="3" spans="1:10" ht="15" customHeight="1" x14ac:dyDescent="0.2">
      <c r="A3" s="21"/>
      <c r="B3" s="21"/>
      <c r="C3" s="21"/>
      <c r="D3" s="21"/>
      <c r="E3" s="21"/>
      <c r="F3" s="21"/>
    </row>
    <row r="4" spans="1:10" ht="15" customHeight="1" x14ac:dyDescent="0.2">
      <c r="A4" s="21"/>
      <c r="B4" s="21"/>
      <c r="C4" s="21"/>
      <c r="D4" s="21"/>
      <c r="E4" s="21"/>
      <c r="F4" s="21"/>
    </row>
    <row r="5" spans="1:10" ht="15" customHeight="1" x14ac:dyDescent="0.2">
      <c r="A5" s="21"/>
      <c r="B5" s="21"/>
      <c r="C5" s="21"/>
      <c r="D5" s="21"/>
      <c r="E5" s="21"/>
      <c r="F5" s="21"/>
    </row>
    <row r="6" spans="1:10" ht="15" customHeight="1" x14ac:dyDescent="0.2">
      <c r="A6" s="21"/>
      <c r="B6" s="21"/>
      <c r="C6" s="21"/>
      <c r="D6" s="22"/>
      <c r="E6" s="21"/>
      <c r="F6" s="21"/>
    </row>
    <row r="7" spans="1:10" ht="45" customHeight="1" x14ac:dyDescent="0.7">
      <c r="A7" s="21"/>
      <c r="B7" s="200"/>
      <c r="C7" s="200"/>
      <c r="D7" s="21"/>
      <c r="E7" s="21"/>
      <c r="F7" s="21"/>
    </row>
    <row r="8" spans="1:10" ht="15" customHeight="1" x14ac:dyDescent="0.2">
      <c r="A8" s="21"/>
      <c r="B8" s="23"/>
      <c r="C8" s="23"/>
      <c r="D8" s="23"/>
      <c r="E8" s="23"/>
      <c r="F8" s="23"/>
    </row>
    <row r="9" spans="1:10" ht="15" customHeight="1" x14ac:dyDescent="0.2">
      <c r="A9" s="21"/>
      <c r="B9" s="24"/>
      <c r="C9" s="24"/>
      <c r="D9" s="24"/>
      <c r="E9" s="24"/>
      <c r="F9" s="24"/>
    </row>
    <row r="10" spans="1:10" ht="15" customHeight="1" x14ac:dyDescent="0.2">
      <c r="A10" s="21"/>
      <c r="B10" s="24"/>
      <c r="C10" s="24"/>
      <c r="D10" s="24"/>
      <c r="E10" s="24"/>
      <c r="F10" s="24"/>
    </row>
    <row r="11" spans="1:10" ht="15" customHeight="1" x14ac:dyDescent="0.2">
      <c r="A11" s="21"/>
      <c r="B11" s="24"/>
      <c r="C11" s="24"/>
      <c r="D11" s="24"/>
      <c r="E11" s="24"/>
      <c r="F11" s="24"/>
      <c r="J11" s="21"/>
    </row>
    <row r="12" spans="1:10" ht="15" customHeight="1" x14ac:dyDescent="0.2">
      <c r="A12" s="21"/>
      <c r="B12" s="24"/>
      <c r="C12" s="24"/>
      <c r="D12" s="24"/>
      <c r="E12" s="24"/>
      <c r="F12" s="24"/>
    </row>
    <row r="13" spans="1:10" ht="15" customHeight="1" x14ac:dyDescent="0.2">
      <c r="A13" s="21"/>
      <c r="B13" s="24"/>
      <c r="C13" s="24"/>
      <c r="D13" s="24"/>
      <c r="E13" s="24"/>
      <c r="F13" s="24"/>
    </row>
    <row r="14" spans="1:10" ht="15" customHeight="1" x14ac:dyDescent="0.2">
      <c r="A14" s="21"/>
      <c r="B14" s="24"/>
      <c r="C14" s="24"/>
      <c r="D14" s="24"/>
      <c r="E14" s="24"/>
      <c r="F14" s="24"/>
    </row>
    <row r="15" spans="1:10" ht="15" customHeight="1" x14ac:dyDescent="0.2">
      <c r="A15" s="21"/>
      <c r="B15" s="21"/>
      <c r="C15" s="21"/>
      <c r="D15" s="21"/>
      <c r="E15" s="21"/>
      <c r="F15" s="21"/>
    </row>
    <row r="16" spans="1:10" ht="15" customHeight="1" x14ac:dyDescent="0.2">
      <c r="A16" s="21"/>
      <c r="B16" s="21"/>
      <c r="C16" s="21"/>
      <c r="D16" s="21"/>
      <c r="E16" s="21"/>
      <c r="F16" s="21"/>
    </row>
    <row r="17" spans="1:6" ht="15" customHeight="1" x14ac:dyDescent="0.2">
      <c r="A17" s="21"/>
      <c r="B17" s="21"/>
      <c r="C17" s="21"/>
      <c r="D17" s="21"/>
      <c r="E17" s="21"/>
      <c r="F17" s="21"/>
    </row>
    <row r="18" spans="1:6" ht="15" customHeight="1" x14ac:dyDescent="0.2">
      <c r="A18" s="21"/>
      <c r="B18" s="25"/>
      <c r="C18" s="26"/>
      <c r="D18" s="26"/>
      <c r="E18" s="25"/>
      <c r="F18" s="26"/>
    </row>
    <row r="19" spans="1:6" ht="15" customHeight="1" x14ac:dyDescent="0.2">
      <c r="A19" s="21"/>
      <c r="B19" s="25"/>
      <c r="C19" s="26"/>
      <c r="D19" s="26"/>
      <c r="E19" s="25"/>
      <c r="F19" s="26"/>
    </row>
    <row r="20" spans="1:6" ht="15" customHeight="1" x14ac:dyDescent="0.2">
      <c r="A20" s="21"/>
      <c r="B20" s="25"/>
      <c r="C20" s="26"/>
      <c r="D20" s="26"/>
      <c r="E20" s="25"/>
      <c r="F20" s="26"/>
    </row>
    <row r="21" spans="1:6" ht="15" customHeight="1" x14ac:dyDescent="0.2">
      <c r="A21" s="21"/>
      <c r="B21" s="25"/>
      <c r="C21" s="26"/>
      <c r="D21" s="26"/>
      <c r="E21" s="25"/>
      <c r="F21" s="26"/>
    </row>
    <row r="22" spans="1:6" ht="15" customHeight="1" x14ac:dyDescent="0.2">
      <c r="A22" s="21"/>
      <c r="B22" s="25"/>
      <c r="C22" s="26"/>
      <c r="D22" s="26"/>
      <c r="E22" s="25"/>
      <c r="F22" s="26"/>
    </row>
    <row r="23" spans="1:6" ht="15" customHeight="1" x14ac:dyDescent="0.2">
      <c r="A23" s="21"/>
      <c r="B23" s="25"/>
      <c r="C23" s="26"/>
      <c r="D23" s="26"/>
      <c r="E23" s="25"/>
      <c r="F23" s="26"/>
    </row>
    <row r="24" spans="1:6" ht="15" customHeight="1" x14ac:dyDescent="0.2">
      <c r="A24" s="21"/>
      <c r="B24" s="25"/>
      <c r="C24" s="26"/>
      <c r="D24" s="26"/>
      <c r="E24" s="25"/>
      <c r="F24" s="26"/>
    </row>
    <row r="25" spans="1:6" ht="15" customHeight="1" x14ac:dyDescent="0.2">
      <c r="A25" s="21"/>
      <c r="B25" s="25"/>
      <c r="C25" s="26"/>
      <c r="D25" s="26"/>
      <c r="E25" s="25"/>
      <c r="F25" s="26"/>
    </row>
    <row r="26" spans="1:6" ht="15" customHeight="1" x14ac:dyDescent="0.2">
      <c r="A26" s="21"/>
      <c r="B26" s="25"/>
      <c r="C26" s="26"/>
      <c r="D26" s="26"/>
      <c r="E26" s="25"/>
      <c r="F26" s="26"/>
    </row>
    <row r="27" spans="1:6" ht="15" customHeight="1" x14ac:dyDescent="0.2">
      <c r="A27" s="21"/>
      <c r="B27" s="25"/>
      <c r="C27" s="26"/>
      <c r="D27" s="26"/>
      <c r="E27" s="25"/>
      <c r="F27" s="26"/>
    </row>
    <row r="28" spans="1:6" ht="15" customHeight="1" x14ac:dyDescent="0.2">
      <c r="A28" s="21"/>
      <c r="B28" s="25"/>
      <c r="C28" s="26"/>
      <c r="D28" s="26"/>
      <c r="E28" s="25"/>
      <c r="F28" s="26"/>
    </row>
    <row r="29" spans="1:6" ht="15" customHeight="1" x14ac:dyDescent="0.2">
      <c r="A29" s="21"/>
      <c r="B29" s="25"/>
      <c r="C29" s="26"/>
      <c r="D29" s="26"/>
      <c r="E29" s="25"/>
      <c r="F29" s="26"/>
    </row>
    <row r="30" spans="1:6" ht="15" customHeight="1" x14ac:dyDescent="0.2">
      <c r="A30" s="21"/>
      <c r="B30" s="25"/>
      <c r="C30" s="26"/>
      <c r="D30" s="26"/>
      <c r="E30" s="25"/>
      <c r="F30" s="26"/>
    </row>
    <row r="31" spans="1:6" ht="15" customHeight="1" x14ac:dyDescent="0.2">
      <c r="A31" s="21"/>
      <c r="B31" s="25"/>
      <c r="C31" s="26"/>
      <c r="D31" s="26"/>
      <c r="E31" s="25"/>
      <c r="F31" s="26"/>
    </row>
    <row r="32" spans="1:6" ht="15" customHeight="1" x14ac:dyDescent="0.2">
      <c r="A32" s="21"/>
      <c r="B32" s="21"/>
      <c r="C32" s="21"/>
      <c r="D32" s="21"/>
      <c r="E32" s="21"/>
      <c r="F32" s="21"/>
    </row>
    <row r="33" spans="1:6" ht="15" customHeight="1" x14ac:dyDescent="0.2">
      <c r="A33" s="21"/>
      <c r="B33" s="21"/>
      <c r="C33" s="22"/>
      <c r="D33" s="21"/>
      <c r="E33" s="21"/>
      <c r="F33" s="21"/>
    </row>
    <row r="34" spans="1:6" ht="15" customHeight="1" x14ac:dyDescent="0.2">
      <c r="A34" s="21"/>
      <c r="B34" s="21"/>
      <c r="C34" s="21"/>
      <c r="D34" s="21"/>
      <c r="E34" s="21"/>
      <c r="F34" s="21"/>
    </row>
    <row r="35" spans="1:6" ht="15" customHeight="1" x14ac:dyDescent="0.2">
      <c r="A35" s="21"/>
      <c r="B35" s="21"/>
      <c r="C35" s="21"/>
      <c r="D35" s="21"/>
      <c r="E35" s="21"/>
      <c r="F35" s="21"/>
    </row>
    <row r="36" spans="1:6" ht="15" customHeight="1" x14ac:dyDescent="0.2">
      <c r="A36" s="21"/>
      <c r="B36" s="21"/>
      <c r="C36" s="21"/>
      <c r="D36" s="21"/>
      <c r="E36" s="21"/>
      <c r="F36" s="21"/>
    </row>
    <row r="37" spans="1:6" ht="15" customHeight="1" x14ac:dyDescent="0.2">
      <c r="A37" s="21"/>
      <c r="B37" s="21"/>
      <c r="C37" s="21"/>
      <c r="D37" s="21"/>
      <c r="E37" s="21"/>
      <c r="F37" s="21"/>
    </row>
    <row r="38" spans="1:6" ht="15" customHeight="1" x14ac:dyDescent="0.2">
      <c r="A38" s="21"/>
      <c r="B38" s="21"/>
      <c r="C38" s="21"/>
      <c r="D38" s="21"/>
      <c r="E38" s="21"/>
      <c r="F38" s="21"/>
    </row>
    <row r="39" spans="1:6" ht="15" customHeight="1" x14ac:dyDescent="0.2">
      <c r="A39" s="21"/>
      <c r="B39" s="21"/>
      <c r="C39" s="21"/>
      <c r="D39" s="21"/>
      <c r="E39" s="21"/>
      <c r="F39" s="21"/>
    </row>
    <row r="40" spans="1:6" ht="15" customHeight="1" x14ac:dyDescent="0.2">
      <c r="A40" s="21"/>
      <c r="B40" s="21"/>
      <c r="C40" s="21"/>
      <c r="D40" s="21"/>
      <c r="E40" s="21"/>
      <c r="F40" s="21"/>
    </row>
    <row r="41" spans="1:6" ht="15" customHeight="1" x14ac:dyDescent="0.2">
      <c r="A41" s="21"/>
      <c r="B41" s="21"/>
      <c r="C41" s="21"/>
      <c r="D41" s="21"/>
      <c r="E41" s="21"/>
      <c r="F41" s="21"/>
    </row>
    <row r="42" spans="1:6" ht="15" customHeight="1" x14ac:dyDescent="0.2">
      <c r="A42" s="21"/>
      <c r="B42" s="21"/>
      <c r="C42" s="21"/>
      <c r="D42" s="21"/>
      <c r="E42" s="21"/>
      <c r="F42" s="21"/>
    </row>
    <row r="43" spans="1:6" ht="15" customHeight="1" x14ac:dyDescent="0.2">
      <c r="A43" s="21"/>
      <c r="B43" s="21"/>
      <c r="C43" s="21"/>
      <c r="D43" s="21"/>
      <c r="E43" s="21"/>
      <c r="F43" s="21"/>
    </row>
  </sheetData>
  <sheetProtection algorithmName="SHA-512" hashValue="Aj+tYVbw3XtGxRX6fjkG+dQ7rwxGXbR4xzrK+Z2HIOqH3VfO5EzcAPqGYRQg/8r0MEUV3kFcaqhZxQKh9A4JnA==" saltValue="CUdjtuZUP03GvqFdNa8SPA==" spinCount="100000" sheet="1" objects="1" scenarios="1"/>
  <protectedRanges>
    <protectedRange sqref="C18:C31" name="Range1"/>
    <protectedRange sqref="F18:F31" name="Range2"/>
  </protectedRanges>
  <mergeCells count="1">
    <mergeCell ref="B7:C7"/>
  </mergeCells>
  <printOptions horizontalCentered="1"/>
  <pageMargins left="0.23622047244094491" right="0.23622047244094491" top="0.39370078740157483" bottom="0.74803149606299213" header="0" footer="0.31496062992125984"/>
  <pageSetup paperSize="9" orientation="portrait" r:id="rId1"/>
  <headerFooter>
    <oddFooter>&amp;L&amp;10Westpac Banking Corporation ABN 33 007 457 141&amp;R&amp;10&amp;A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D5002B"/>
  </sheetPr>
  <dimension ref="A1:F51"/>
  <sheetViews>
    <sheetView showGridLines="0" showRowColHeaders="0" zoomScaleNormal="100" workbookViewId="0"/>
  </sheetViews>
  <sheetFormatPr defaultColWidth="9" defaultRowHeight="12.75" x14ac:dyDescent="0.2"/>
  <cols>
    <col min="1" max="1" width="16.625" style="2" customWidth="1"/>
    <col min="2" max="2" width="28.625" style="2" customWidth="1"/>
    <col min="3" max="3" width="9.125" style="2" customWidth="1"/>
    <col min="4" max="4" width="19.625" style="2" customWidth="1"/>
    <col min="5" max="5" width="17.125" style="2" customWidth="1"/>
    <col min="6" max="16384" width="9" style="2"/>
  </cols>
  <sheetData>
    <row r="1" spans="1:6" ht="15" customHeight="1" x14ac:dyDescent="0.2">
      <c r="A1" s="27"/>
      <c r="B1" s="27"/>
      <c r="C1" s="27"/>
      <c r="D1" s="27"/>
      <c r="E1" s="27"/>
      <c r="F1" s="27"/>
    </row>
    <row r="2" spans="1:6" ht="15" customHeight="1" x14ac:dyDescent="0.2">
      <c r="A2" s="27"/>
      <c r="B2" s="27"/>
      <c r="C2" s="27"/>
      <c r="D2" s="27"/>
      <c r="E2" s="27"/>
      <c r="F2" s="27"/>
    </row>
    <row r="3" spans="1:6" ht="15" customHeight="1" x14ac:dyDescent="0.2">
      <c r="A3" s="27"/>
      <c r="B3" s="27"/>
      <c r="C3" s="27"/>
      <c r="D3" s="27"/>
      <c r="E3" s="28"/>
      <c r="F3" s="27"/>
    </row>
    <row r="4" spans="1:6" ht="15" customHeight="1" x14ac:dyDescent="0.2">
      <c r="A4" s="27"/>
      <c r="B4" s="27"/>
      <c r="C4" s="27"/>
      <c r="D4" s="27"/>
      <c r="E4" s="27"/>
      <c r="F4" s="27"/>
    </row>
    <row r="5" spans="1:6" ht="15" customHeight="1" x14ac:dyDescent="0.2">
      <c r="A5" s="27"/>
      <c r="B5" s="27"/>
      <c r="C5" s="27"/>
      <c r="D5" s="27"/>
      <c r="E5" s="27"/>
      <c r="F5" s="27"/>
    </row>
    <row r="6" spans="1:6" ht="15" customHeight="1" x14ac:dyDescent="0.2">
      <c r="A6" s="27"/>
      <c r="B6" s="27"/>
      <c r="C6" s="27"/>
      <c r="D6" s="27"/>
      <c r="E6" s="27"/>
      <c r="F6" s="27"/>
    </row>
    <row r="7" spans="1:6" ht="45" customHeight="1" x14ac:dyDescent="0.7">
      <c r="A7" s="201"/>
      <c r="B7" s="202"/>
      <c r="C7" s="202"/>
      <c r="D7" s="202"/>
      <c r="E7" s="202"/>
      <c r="F7" s="27"/>
    </row>
    <row r="8" spans="1:6" ht="15" customHeight="1" x14ac:dyDescent="0.2">
      <c r="A8" s="27"/>
      <c r="B8" s="27"/>
      <c r="C8" s="27"/>
      <c r="D8" s="27"/>
      <c r="E8" s="27"/>
      <c r="F8" s="27"/>
    </row>
    <row r="9" spans="1:6" ht="15" customHeight="1" x14ac:dyDescent="0.2">
      <c r="A9" s="27"/>
      <c r="B9" s="27"/>
      <c r="C9" s="27"/>
      <c r="D9" s="27"/>
      <c r="E9" s="27"/>
      <c r="F9" s="27"/>
    </row>
    <row r="10" spans="1:6" ht="15" customHeight="1" x14ac:dyDescent="0.2">
      <c r="A10" s="27"/>
      <c r="B10" s="27"/>
      <c r="C10" s="27"/>
      <c r="D10" s="27"/>
      <c r="E10" s="27"/>
      <c r="F10" s="27"/>
    </row>
    <row r="11" spans="1:6" ht="15" customHeight="1" x14ac:dyDescent="0.2">
      <c r="A11" s="27"/>
      <c r="B11" s="27"/>
      <c r="C11" s="27"/>
      <c r="D11" s="27"/>
      <c r="E11" s="27"/>
      <c r="F11" s="27"/>
    </row>
    <row r="12" spans="1:6" ht="15" customHeight="1" x14ac:dyDescent="0.2">
      <c r="A12" s="27"/>
      <c r="B12" s="27"/>
      <c r="C12" s="27"/>
      <c r="D12" s="27"/>
      <c r="E12" s="27"/>
      <c r="F12" s="27"/>
    </row>
    <row r="13" spans="1:6" ht="15" customHeight="1" x14ac:dyDescent="0.2">
      <c r="A13" s="27"/>
      <c r="B13" s="27"/>
      <c r="C13" s="27"/>
      <c r="D13" s="27"/>
      <c r="E13" s="27"/>
      <c r="F13" s="27"/>
    </row>
    <row r="14" spans="1:6" s="9" customFormat="1" ht="19.899999999999999" customHeight="1" x14ac:dyDescent="0.2">
      <c r="A14" s="29"/>
      <c r="B14" s="30" t="s">
        <v>84</v>
      </c>
      <c r="C14" s="31"/>
      <c r="D14" s="32" t="s">
        <v>60</v>
      </c>
      <c r="E14" s="33"/>
      <c r="F14" s="29"/>
    </row>
    <row r="15" spans="1:6" s="9" customFormat="1" ht="19.899999999999999" customHeight="1" x14ac:dyDescent="0.2">
      <c r="A15" s="29"/>
      <c r="B15" s="181" t="s">
        <v>85</v>
      </c>
      <c r="C15" s="35"/>
      <c r="D15" s="13">
        <v>0</v>
      </c>
      <c r="E15" s="33"/>
      <c r="F15" s="29"/>
    </row>
    <row r="16" spans="1:6" s="9" customFormat="1" ht="19.899999999999999" customHeight="1" x14ac:dyDescent="0.2">
      <c r="A16" s="29"/>
      <c r="B16" s="181" t="s">
        <v>28</v>
      </c>
      <c r="C16" s="36"/>
      <c r="D16" s="11">
        <v>0</v>
      </c>
      <c r="E16" s="33"/>
      <c r="F16" s="29"/>
    </row>
    <row r="17" spans="1:6" s="9" customFormat="1" ht="9.9499999999999993" customHeight="1" x14ac:dyDescent="0.2">
      <c r="A17" s="29"/>
      <c r="B17" s="34"/>
      <c r="C17" s="36"/>
      <c r="D17" s="37"/>
      <c r="E17" s="33"/>
      <c r="F17" s="29"/>
    </row>
    <row r="18" spans="1:6" s="9" customFormat="1" ht="19.899999999999999" customHeight="1" x14ac:dyDescent="0.2">
      <c r="A18" s="29"/>
      <c r="B18" s="38" t="s">
        <v>14</v>
      </c>
      <c r="C18" s="39" t="s">
        <v>5</v>
      </c>
      <c r="D18" s="32" t="s">
        <v>60</v>
      </c>
      <c r="E18" s="33"/>
      <c r="F18" s="29"/>
    </row>
    <row r="19" spans="1:6" s="9" customFormat="1" ht="19.899999999999999" customHeight="1" x14ac:dyDescent="0.2">
      <c r="A19" s="29"/>
      <c r="B19" s="181" t="s">
        <v>91</v>
      </c>
      <c r="C19" s="14">
        <v>9.5000000000000001E-2</v>
      </c>
      <c r="D19" s="40">
        <f>IF((+D15+D16)*C19&gt;21002.6,21002.6,(D15+D16)*C19)</f>
        <v>0</v>
      </c>
      <c r="E19" s="41"/>
      <c r="F19" s="29"/>
    </row>
    <row r="20" spans="1:6" s="9" customFormat="1" ht="19.899999999999999" customHeight="1" x14ac:dyDescent="0.2">
      <c r="A20" s="29"/>
      <c r="B20" s="181" t="s">
        <v>61</v>
      </c>
      <c r="C20" s="16">
        <v>1.32E-2</v>
      </c>
      <c r="D20" s="40">
        <f>+(D15+D16)*C20</f>
        <v>0</v>
      </c>
      <c r="E20" s="41"/>
      <c r="F20" s="29"/>
    </row>
    <row r="21" spans="1:6" s="9" customFormat="1" ht="19.899999999999999" customHeight="1" x14ac:dyDescent="0.2">
      <c r="A21" s="29"/>
      <c r="B21" s="181" t="s">
        <v>62</v>
      </c>
      <c r="C21" s="14">
        <v>5.5E-2</v>
      </c>
      <c r="D21" s="40">
        <f>(+D15+D16)*C21</f>
        <v>0</v>
      </c>
      <c r="E21" s="42"/>
      <c r="F21" s="29"/>
    </row>
    <row r="22" spans="1:6" s="9" customFormat="1" ht="19.899999999999999" customHeight="1" x14ac:dyDescent="0.2">
      <c r="A22" s="29"/>
      <c r="B22" s="181" t="s">
        <v>63</v>
      </c>
      <c r="C22" s="14">
        <v>0.17499999999999999</v>
      </c>
      <c r="D22" s="40">
        <f>(+D15/52*4)*C22</f>
        <v>0</v>
      </c>
      <c r="E22" s="43"/>
      <c r="F22" s="29"/>
    </row>
    <row r="23" spans="1:6" s="9" customFormat="1" ht="19.899999999999999" customHeight="1" x14ac:dyDescent="0.2">
      <c r="A23" s="29"/>
      <c r="B23" s="181" t="s">
        <v>64</v>
      </c>
      <c r="C23" s="15">
        <f>((8.67/10)*5)/365</f>
        <v>1.1876712328767124E-2</v>
      </c>
      <c r="D23" s="40">
        <f>+D15*C23</f>
        <v>0</v>
      </c>
      <c r="E23" s="44"/>
      <c r="F23" s="29"/>
    </row>
    <row r="24" spans="1:6" s="9" customFormat="1" ht="9.9499999999999993" customHeight="1" x14ac:dyDescent="0.2">
      <c r="A24" s="29"/>
      <c r="B24" s="181"/>
      <c r="C24" s="45"/>
      <c r="D24" s="46"/>
      <c r="E24" s="47"/>
      <c r="F24" s="29"/>
    </row>
    <row r="25" spans="1:6" s="9" customFormat="1" ht="19.899999999999999" customHeight="1" x14ac:dyDescent="0.2">
      <c r="A25" s="29"/>
      <c r="B25" s="38" t="s">
        <v>15</v>
      </c>
      <c r="C25" s="30"/>
      <c r="D25" s="32" t="s">
        <v>6</v>
      </c>
      <c r="E25" s="48"/>
      <c r="F25" s="29"/>
    </row>
    <row r="26" spans="1:6" s="9" customFormat="1" ht="19.899999999999999" customHeight="1" x14ac:dyDescent="0.2">
      <c r="A26" s="29"/>
      <c r="B26" s="181" t="s">
        <v>2</v>
      </c>
      <c r="C26" s="49"/>
      <c r="D26" s="12">
        <v>0</v>
      </c>
      <c r="E26" s="48"/>
      <c r="F26" s="29"/>
    </row>
    <row r="27" spans="1:6" s="9" customFormat="1" ht="19.899999999999999" customHeight="1" x14ac:dyDescent="0.2">
      <c r="A27" s="29"/>
      <c r="B27" s="181" t="s">
        <v>3</v>
      </c>
      <c r="C27" s="49"/>
      <c r="D27" s="12">
        <v>0</v>
      </c>
      <c r="E27" s="48"/>
      <c r="F27" s="50"/>
    </row>
    <row r="28" spans="1:6" s="9" customFormat="1" ht="19.899999999999999" customHeight="1" x14ac:dyDescent="0.2">
      <c r="A28" s="29"/>
      <c r="B28" s="181" t="s">
        <v>4</v>
      </c>
      <c r="C28" s="49"/>
      <c r="D28" s="12">
        <v>0</v>
      </c>
      <c r="E28" s="51"/>
      <c r="F28" s="29"/>
    </row>
    <row r="29" spans="1:6" s="9" customFormat="1" ht="19.899999999999999" customHeight="1" x14ac:dyDescent="0.2">
      <c r="A29" s="29"/>
      <c r="B29" s="181" t="s">
        <v>7</v>
      </c>
      <c r="C29" s="52"/>
      <c r="D29" s="12">
        <v>0</v>
      </c>
      <c r="E29" s="51"/>
      <c r="F29" s="29"/>
    </row>
    <row r="30" spans="1:6" s="9" customFormat="1" ht="19.899999999999999" customHeight="1" x14ac:dyDescent="0.2">
      <c r="A30" s="29"/>
      <c r="B30" s="181" t="s">
        <v>8</v>
      </c>
      <c r="C30" s="49"/>
      <c r="D30" s="12">
        <v>0</v>
      </c>
      <c r="E30" s="51"/>
      <c r="F30" s="29"/>
    </row>
    <row r="31" spans="1:6" s="9" customFormat="1" ht="19.899999999999999" customHeight="1" x14ac:dyDescent="0.2">
      <c r="A31" s="29"/>
      <c r="B31" s="181" t="s">
        <v>0</v>
      </c>
      <c r="C31" s="49"/>
      <c r="D31" s="12">
        <v>0</v>
      </c>
      <c r="E31" s="51"/>
      <c r="F31" s="29"/>
    </row>
    <row r="32" spans="1:6" s="9" customFormat="1" ht="19.899999999999999" customHeight="1" x14ac:dyDescent="0.2">
      <c r="A32" s="29"/>
      <c r="B32" s="181" t="s">
        <v>59</v>
      </c>
      <c r="C32" s="49"/>
      <c r="D32" s="12">
        <v>0</v>
      </c>
      <c r="E32" s="51"/>
      <c r="F32" s="29"/>
    </row>
    <row r="33" spans="1:6" s="9" customFormat="1" ht="19.899999999999999" customHeight="1" x14ac:dyDescent="0.2">
      <c r="A33" s="29"/>
      <c r="B33" s="181" t="s">
        <v>9</v>
      </c>
      <c r="C33" s="53"/>
      <c r="D33" s="12">
        <v>0</v>
      </c>
      <c r="E33" s="51"/>
      <c r="F33" s="29"/>
    </row>
    <row r="34" spans="1:6" s="9" customFormat="1" ht="19.899999999999999" customHeight="1" x14ac:dyDescent="0.2">
      <c r="A34" s="29"/>
      <c r="B34" s="181" t="s">
        <v>10</v>
      </c>
      <c r="C34" s="53"/>
      <c r="D34" s="12">
        <v>0</v>
      </c>
      <c r="E34" s="51"/>
      <c r="F34" s="29"/>
    </row>
    <row r="35" spans="1:6" s="9" customFormat="1" ht="19.899999999999999" customHeight="1" x14ac:dyDescent="0.2">
      <c r="A35" s="29"/>
      <c r="B35" s="181" t="s">
        <v>11</v>
      </c>
      <c r="C35" s="52"/>
      <c r="D35" s="12">
        <v>0</v>
      </c>
      <c r="E35" s="51"/>
      <c r="F35" s="29"/>
    </row>
    <row r="36" spans="1:6" s="9" customFormat="1" ht="19.899999999999999" customHeight="1" x14ac:dyDescent="0.2">
      <c r="A36" s="29"/>
      <c r="B36" s="181" t="s">
        <v>92</v>
      </c>
      <c r="C36" s="53"/>
      <c r="D36" s="12">
        <v>0</v>
      </c>
      <c r="E36" s="51"/>
      <c r="F36" s="29"/>
    </row>
    <row r="37" spans="1:6" s="9" customFormat="1" ht="19.899999999999999" customHeight="1" x14ac:dyDescent="0.2">
      <c r="A37" s="29"/>
      <c r="B37" s="182" t="s">
        <v>12</v>
      </c>
      <c r="C37" s="53"/>
      <c r="D37" s="12">
        <v>0</v>
      </c>
      <c r="E37" s="51"/>
      <c r="F37" s="29"/>
    </row>
    <row r="38" spans="1:6" s="9" customFormat="1" ht="19.899999999999999" customHeight="1" x14ac:dyDescent="0.2">
      <c r="A38" s="29"/>
      <c r="B38" s="182" t="s">
        <v>13</v>
      </c>
      <c r="C38" s="53"/>
      <c r="D38" s="12">
        <v>0</v>
      </c>
      <c r="E38" s="51"/>
      <c r="F38" s="29"/>
    </row>
    <row r="39" spans="1:6" s="9" customFormat="1" ht="9.9499999999999993" customHeight="1" x14ac:dyDescent="0.2">
      <c r="A39" s="29"/>
      <c r="B39" s="29"/>
      <c r="C39" s="29"/>
      <c r="D39" s="29"/>
      <c r="E39" s="29"/>
      <c r="F39" s="29"/>
    </row>
    <row r="40" spans="1:6" s="9" customFormat="1" ht="19.899999999999999" customHeight="1" x14ac:dyDescent="0.2">
      <c r="A40" s="29"/>
      <c r="B40" s="38" t="s">
        <v>55</v>
      </c>
      <c r="C40" s="32"/>
      <c r="D40" s="54">
        <f>SUM(D15:D38)</f>
        <v>0</v>
      </c>
      <c r="E40" s="29"/>
      <c r="F40" s="29"/>
    </row>
    <row r="41" spans="1:6" ht="15" customHeight="1" x14ac:dyDescent="0.2">
      <c r="A41" s="27"/>
      <c r="B41" s="27"/>
      <c r="C41" s="27"/>
      <c r="D41" s="27"/>
      <c r="E41" s="27"/>
      <c r="F41" s="27"/>
    </row>
    <row r="42" spans="1:6" ht="15" customHeight="1" x14ac:dyDescent="0.2">
      <c r="A42" s="27"/>
      <c r="B42" s="27"/>
      <c r="C42" s="27"/>
      <c r="D42" s="27"/>
      <c r="E42" s="27"/>
      <c r="F42" s="27"/>
    </row>
    <row r="43" spans="1:6" ht="15" customHeight="1" x14ac:dyDescent="0.2">
      <c r="A43" s="27"/>
      <c r="B43" s="27"/>
      <c r="C43" s="27"/>
      <c r="D43" s="27"/>
      <c r="E43" s="27"/>
      <c r="F43" s="27"/>
    </row>
    <row r="44" spans="1:6" ht="15" customHeight="1" x14ac:dyDescent="0.2">
      <c r="A44" s="27"/>
      <c r="B44" s="27"/>
      <c r="C44" s="27"/>
      <c r="D44" s="27"/>
      <c r="E44" s="27"/>
      <c r="F44" s="27"/>
    </row>
    <row r="45" spans="1:6" ht="15" customHeight="1" x14ac:dyDescent="0.2">
      <c r="A45" s="27"/>
      <c r="B45" s="27"/>
      <c r="C45" s="27"/>
      <c r="D45" s="27"/>
      <c r="E45" s="27"/>
      <c r="F45" s="27"/>
    </row>
    <row r="46" spans="1:6" ht="15" customHeight="1" x14ac:dyDescent="0.2">
      <c r="A46" s="27"/>
      <c r="B46" s="27"/>
      <c r="C46" s="27"/>
      <c r="D46" s="27"/>
      <c r="E46" s="27"/>
      <c r="F46" s="27"/>
    </row>
    <row r="47" spans="1:6" ht="15" customHeight="1" x14ac:dyDescent="0.2">
      <c r="A47" s="27"/>
      <c r="B47" s="27"/>
      <c r="C47" s="27"/>
      <c r="D47" s="27"/>
      <c r="E47" s="27"/>
      <c r="F47" s="27"/>
    </row>
    <row r="48" spans="1:6" ht="15" customHeight="1" x14ac:dyDescent="0.2">
      <c r="A48" s="27"/>
      <c r="B48" s="27"/>
      <c r="C48" s="27"/>
      <c r="D48" s="27"/>
      <c r="E48" s="27"/>
      <c r="F48" s="27"/>
    </row>
    <row r="49" spans="1:6" ht="15" customHeight="1" x14ac:dyDescent="0.2">
      <c r="A49" s="27"/>
      <c r="B49" s="27"/>
      <c r="C49" s="27"/>
      <c r="D49" s="27"/>
      <c r="E49" s="27"/>
      <c r="F49" s="27"/>
    </row>
    <row r="50" spans="1:6" ht="15" customHeight="1" x14ac:dyDescent="0.2">
      <c r="A50" s="27"/>
      <c r="B50" s="27"/>
      <c r="C50" s="27"/>
      <c r="D50" s="27"/>
      <c r="E50" s="27"/>
      <c r="F50" s="27"/>
    </row>
    <row r="51" spans="1:6" ht="15" customHeight="1" x14ac:dyDescent="0.2">
      <c r="A51" s="27"/>
      <c r="B51" s="27"/>
      <c r="C51" s="27"/>
      <c r="D51" s="27"/>
      <c r="E51" s="27"/>
      <c r="F51" s="27"/>
    </row>
  </sheetData>
  <sheetProtection algorithmName="SHA-512" hashValue="+B4ZsRxJEtbqWqJChMLBYcrqOBtZR94tTOq+kSrtjM+pp1JcCSWocuPn2mNC59ckdXSndqwjleLlBzfqPk6zkQ==" saltValue="d6Xs75K5LJKIUUBvXByHgQ==" spinCount="100000" sheet="1" objects="1" scenarios="1"/>
  <dataConsolidate/>
  <mergeCells count="1">
    <mergeCell ref="A7:E7"/>
  </mergeCells>
  <dataValidations count="2">
    <dataValidation type="whole" allowBlank="1" showInputMessage="1" showErrorMessage="1" errorTitle="Error" error="Positive numbers only to be entered." sqref="G1:G6 A52:E1048576 G21:G1048576 F1:F1048576 H1:XFD1048576" xr:uid="{00000000-0002-0000-0100-000000000000}">
      <formula1>0</formula1>
      <formula2>100000000</formula2>
    </dataValidation>
    <dataValidation allowBlank="1" showInputMessage="1" showErrorMessage="1" errorTitle="Error" error="Positive numbers only to be entered." sqref="G7:G20" xr:uid="{5BF4BAD0-2CFF-4B31-A36E-53B3AB5770BD}"/>
  </dataValidations>
  <printOptions horizontalCentered="1"/>
  <pageMargins left="0.23622047244094491" right="0.23622047244094491" top="0" bottom="0.39370078740157483" header="0" footer="0.11811023622047245"/>
  <pageSetup paperSize="9" orientation="portrait" r:id="rId1"/>
  <headerFooter>
    <oddFooter>&amp;LWestpac Banking Corporation ABN 33 007 457 141&amp;R&amp;A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5002B"/>
  </sheetPr>
  <dimension ref="A1:L55"/>
  <sheetViews>
    <sheetView showGridLines="0" showRowColHeaders="0" zoomScaleNormal="100" workbookViewId="0"/>
  </sheetViews>
  <sheetFormatPr defaultRowHeight="14.25" x14ac:dyDescent="0.2"/>
  <cols>
    <col min="1" max="1" width="11.625" customWidth="1"/>
    <col min="2" max="2" width="31.125" customWidth="1"/>
    <col min="3" max="3" width="6.375" style="4" bestFit="1" customWidth="1"/>
    <col min="4" max="4" width="2.25" style="4" bestFit="1" customWidth="1"/>
    <col min="5" max="5" width="12.125" customWidth="1"/>
    <col min="6" max="6" width="1.625" style="4" customWidth="1"/>
    <col min="7" max="7" width="15.75" customWidth="1"/>
    <col min="8" max="8" width="10.625" customWidth="1"/>
  </cols>
  <sheetData>
    <row r="1" spans="1:12" ht="15" customHeight="1" x14ac:dyDescent="0.2">
      <c r="A1" s="55"/>
      <c r="B1" s="55"/>
      <c r="C1" s="55"/>
      <c r="D1" s="55"/>
      <c r="E1" s="55"/>
      <c r="F1" s="55"/>
      <c r="G1" s="55"/>
      <c r="H1" s="55"/>
      <c r="I1" s="55"/>
      <c r="J1" s="55"/>
      <c r="K1" s="55"/>
      <c r="L1" s="55"/>
    </row>
    <row r="2" spans="1:12" ht="15" customHeight="1" x14ac:dyDescent="0.2">
      <c r="A2" s="55"/>
      <c r="B2" s="55"/>
      <c r="C2" s="55"/>
      <c r="D2" s="55"/>
      <c r="E2" s="55"/>
      <c r="F2" s="55"/>
      <c r="G2" s="55"/>
      <c r="H2" s="55"/>
      <c r="I2" s="55"/>
      <c r="J2" s="55"/>
      <c r="K2" s="55"/>
      <c r="L2" s="55"/>
    </row>
    <row r="3" spans="1:12" ht="15" customHeight="1" x14ac:dyDescent="0.2">
      <c r="A3" s="55"/>
      <c r="B3" s="55"/>
      <c r="C3" s="55"/>
      <c r="D3" s="55"/>
      <c r="E3" s="55"/>
      <c r="F3" s="55"/>
      <c r="G3" s="55"/>
      <c r="H3" s="55"/>
      <c r="I3" s="55"/>
      <c r="J3" s="55"/>
      <c r="K3" s="55"/>
      <c r="L3" s="55"/>
    </row>
    <row r="4" spans="1:12" ht="15" customHeight="1" x14ac:dyDescent="0.2">
      <c r="A4" s="55"/>
      <c r="B4" s="55"/>
      <c r="C4" s="55"/>
      <c r="D4" s="55"/>
      <c r="E4" s="55"/>
      <c r="F4" s="55"/>
      <c r="G4" s="55"/>
      <c r="H4" s="55"/>
      <c r="I4" s="55"/>
      <c r="J4" s="55"/>
      <c r="K4" s="55"/>
      <c r="L4" s="55"/>
    </row>
    <row r="5" spans="1:12" s="4" customFormat="1" ht="15" customHeight="1" x14ac:dyDescent="0.2">
      <c r="A5" s="55"/>
      <c r="B5" s="55"/>
      <c r="C5" s="55"/>
      <c r="D5" s="55"/>
      <c r="E5" s="55"/>
      <c r="F5" s="55"/>
      <c r="G5" s="55"/>
      <c r="H5" s="55"/>
      <c r="I5" s="55"/>
      <c r="J5" s="55"/>
      <c r="K5" s="55"/>
      <c r="L5" s="55"/>
    </row>
    <row r="6" spans="1:12" ht="15" customHeight="1" x14ac:dyDescent="0.2">
      <c r="A6" s="55"/>
      <c r="B6" s="55"/>
      <c r="C6" s="55"/>
      <c r="D6" s="55"/>
      <c r="E6" s="55"/>
      <c r="F6" s="55"/>
      <c r="G6" s="55"/>
      <c r="H6" s="55"/>
      <c r="I6" s="55"/>
      <c r="J6" s="55"/>
      <c r="K6" s="55"/>
      <c r="L6" s="55"/>
    </row>
    <row r="7" spans="1:12" s="4" customFormat="1" ht="45" customHeight="1" x14ac:dyDescent="0.85">
      <c r="A7" s="55"/>
      <c r="B7" s="56"/>
      <c r="C7" s="56"/>
      <c r="D7" s="56"/>
      <c r="E7" s="55"/>
      <c r="F7" s="55"/>
      <c r="G7" s="55"/>
      <c r="H7" s="55"/>
      <c r="I7" s="55"/>
      <c r="J7" s="55"/>
      <c r="K7" s="55"/>
      <c r="L7" s="57"/>
    </row>
    <row r="8" spans="1:12" s="4" customFormat="1" ht="15" customHeight="1" x14ac:dyDescent="0.85">
      <c r="A8" s="55"/>
      <c r="B8" s="55"/>
      <c r="C8" s="55"/>
      <c r="D8" s="55"/>
      <c r="E8" s="55"/>
      <c r="F8" s="55"/>
      <c r="G8" s="55"/>
      <c r="H8" s="55"/>
      <c r="I8" s="55"/>
      <c r="J8" s="55"/>
      <c r="K8" s="55"/>
      <c r="L8" s="57"/>
    </row>
    <row r="9" spans="1:12" ht="15" customHeight="1" x14ac:dyDescent="0.2">
      <c r="A9" s="55"/>
      <c r="B9" s="55"/>
      <c r="C9" s="55"/>
      <c r="D9" s="55"/>
      <c r="E9" s="55"/>
      <c r="F9" s="55"/>
      <c r="G9" s="55"/>
      <c r="H9" s="55"/>
      <c r="I9" s="55"/>
      <c r="J9" s="55"/>
      <c r="K9" s="55"/>
      <c r="L9" s="55"/>
    </row>
    <row r="10" spans="1:12" s="4" customFormat="1" ht="15" customHeight="1" x14ac:dyDescent="0.2">
      <c r="A10" s="55"/>
      <c r="B10" s="55"/>
      <c r="C10" s="55"/>
      <c r="D10" s="55"/>
      <c r="E10" s="55"/>
      <c r="F10" s="55"/>
      <c r="G10" s="55"/>
      <c r="H10" s="55"/>
      <c r="I10" s="55"/>
      <c r="J10" s="55"/>
      <c r="K10" s="55"/>
      <c r="L10" s="55"/>
    </row>
    <row r="11" spans="1:12" s="4" customFormat="1" ht="15" customHeight="1" x14ac:dyDescent="0.2">
      <c r="A11" s="55"/>
      <c r="B11" s="55"/>
      <c r="C11" s="55"/>
      <c r="D11" s="55"/>
      <c r="E11" s="55"/>
      <c r="F11" s="55"/>
      <c r="G11" s="55"/>
      <c r="H11" s="55"/>
      <c r="I11" s="55"/>
      <c r="J11" s="55"/>
      <c r="K11" s="55"/>
      <c r="L11" s="55"/>
    </row>
    <row r="12" spans="1:12" ht="15" customHeight="1" x14ac:dyDescent="0.2">
      <c r="A12" s="55"/>
      <c r="B12" s="55"/>
      <c r="C12" s="55"/>
      <c r="D12" s="55"/>
      <c r="E12" s="55"/>
      <c r="F12" s="55"/>
      <c r="G12" s="55"/>
      <c r="H12" s="55"/>
      <c r="I12" s="55"/>
      <c r="J12" s="55"/>
      <c r="K12" s="55"/>
      <c r="L12" s="55"/>
    </row>
    <row r="13" spans="1:12" s="4" customFormat="1" ht="15" customHeight="1" x14ac:dyDescent="0.2">
      <c r="A13" s="55"/>
      <c r="B13" s="55"/>
      <c r="C13" s="55"/>
      <c r="D13" s="55"/>
      <c r="E13" s="55"/>
      <c r="F13" s="55"/>
      <c r="G13" s="55"/>
      <c r="H13" s="55"/>
      <c r="I13" s="55"/>
      <c r="J13" s="55"/>
      <c r="K13" s="55"/>
      <c r="L13" s="55"/>
    </row>
    <row r="14" spans="1:12" s="7" customFormat="1" ht="19.899999999999999" customHeight="1" x14ac:dyDescent="0.2">
      <c r="A14" s="58"/>
      <c r="B14" s="59" t="s">
        <v>31</v>
      </c>
      <c r="C14" s="59"/>
      <c r="D14" s="59"/>
      <c r="E14" s="59"/>
      <c r="F14" s="59"/>
      <c r="G14" s="60" t="s">
        <v>18</v>
      </c>
      <c r="H14" s="61"/>
      <c r="I14" s="58"/>
      <c r="J14" s="58"/>
      <c r="K14" s="58"/>
      <c r="L14" s="58"/>
    </row>
    <row r="15" spans="1:12" s="6" customFormat="1" x14ac:dyDescent="0.2">
      <c r="A15" s="62"/>
      <c r="B15" s="63" t="s">
        <v>16</v>
      </c>
      <c r="C15" s="64"/>
      <c r="D15" s="64"/>
      <c r="E15" s="64"/>
      <c r="F15" s="64"/>
      <c r="G15" s="97">
        <v>365</v>
      </c>
      <c r="H15" s="65"/>
      <c r="I15" s="62"/>
      <c r="J15" s="62"/>
      <c r="K15" s="62"/>
      <c r="L15" s="62"/>
    </row>
    <row r="16" spans="1:12" s="6" customFormat="1" x14ac:dyDescent="0.2">
      <c r="A16" s="62"/>
      <c r="B16" s="63" t="s">
        <v>17</v>
      </c>
      <c r="C16" s="64"/>
      <c r="D16" s="64"/>
      <c r="E16" s="66" t="s">
        <v>18</v>
      </c>
      <c r="F16" s="66"/>
      <c r="G16" s="64"/>
      <c r="H16" s="65"/>
      <c r="I16" s="62"/>
      <c r="J16" s="62"/>
      <c r="K16" s="62"/>
      <c r="L16" s="62"/>
    </row>
    <row r="17" spans="1:12" s="6" customFormat="1" x14ac:dyDescent="0.2">
      <c r="A17" s="62"/>
      <c r="B17" s="67" t="s">
        <v>29</v>
      </c>
      <c r="C17" s="68"/>
      <c r="D17" s="68"/>
      <c r="E17" s="98">
        <v>104</v>
      </c>
      <c r="F17" s="69"/>
      <c r="G17" s="64"/>
      <c r="H17" s="65"/>
      <c r="I17" s="62"/>
      <c r="J17" s="62"/>
      <c r="K17" s="62"/>
      <c r="L17" s="62"/>
    </row>
    <row r="18" spans="1:12" s="3" customFormat="1" x14ac:dyDescent="0.2">
      <c r="A18" s="70"/>
      <c r="B18" s="67" t="s">
        <v>93</v>
      </c>
      <c r="C18" s="68"/>
      <c r="D18" s="68"/>
      <c r="E18" s="98">
        <v>10</v>
      </c>
      <c r="F18" s="69"/>
      <c r="G18" s="64"/>
      <c r="H18" s="71"/>
      <c r="I18" s="70"/>
      <c r="J18" s="70"/>
      <c r="K18" s="70"/>
      <c r="L18" s="70"/>
    </row>
    <row r="19" spans="1:12" s="3" customFormat="1" x14ac:dyDescent="0.2">
      <c r="A19" s="70"/>
      <c r="B19" s="67" t="s">
        <v>94</v>
      </c>
      <c r="C19" s="68"/>
      <c r="D19" s="68"/>
      <c r="E19" s="98">
        <v>30</v>
      </c>
      <c r="F19" s="72"/>
      <c r="G19" s="73">
        <f>SUM(E17:E19)</f>
        <v>144</v>
      </c>
      <c r="H19" s="74"/>
      <c r="I19" s="70"/>
      <c r="J19" s="70"/>
      <c r="K19" s="70"/>
      <c r="L19" s="70"/>
    </row>
    <row r="20" spans="1:12" s="3" customFormat="1" x14ac:dyDescent="0.2">
      <c r="A20" s="70"/>
      <c r="B20" s="75"/>
      <c r="C20" s="68"/>
      <c r="D20" s="68"/>
      <c r="E20" s="69"/>
      <c r="F20" s="69"/>
      <c r="G20" s="76"/>
      <c r="H20" s="74"/>
      <c r="I20" s="70"/>
      <c r="J20" s="70"/>
      <c r="K20" s="70"/>
      <c r="L20" s="70"/>
    </row>
    <row r="21" spans="1:12" s="3" customFormat="1" x14ac:dyDescent="0.2">
      <c r="A21" s="70"/>
      <c r="B21" s="77" t="s">
        <v>30</v>
      </c>
      <c r="C21" s="78"/>
      <c r="D21" s="78"/>
      <c r="E21" s="64"/>
      <c r="F21" s="64"/>
      <c r="G21" s="73">
        <f>+G15-G19</f>
        <v>221</v>
      </c>
      <c r="H21" s="74"/>
      <c r="I21" s="70"/>
      <c r="J21" s="70"/>
      <c r="K21" s="70"/>
      <c r="L21" s="70"/>
    </row>
    <row r="22" spans="1:12" s="3" customFormat="1" x14ac:dyDescent="0.2">
      <c r="A22" s="70"/>
      <c r="B22" s="75"/>
      <c r="C22" s="68"/>
      <c r="D22" s="68"/>
      <c r="E22" s="64"/>
      <c r="F22" s="64"/>
      <c r="G22" s="76"/>
      <c r="H22" s="74"/>
      <c r="I22" s="70"/>
      <c r="J22" s="70"/>
      <c r="K22" s="70"/>
      <c r="L22" s="70"/>
    </row>
    <row r="23" spans="1:12" s="3" customFormat="1" x14ac:dyDescent="0.2">
      <c r="A23" s="70"/>
      <c r="B23" s="75" t="s">
        <v>34</v>
      </c>
      <c r="C23" s="68"/>
      <c r="D23" s="68"/>
      <c r="E23" s="64"/>
      <c r="F23" s="64"/>
      <c r="G23" s="99">
        <v>7.6</v>
      </c>
      <c r="H23" s="71"/>
      <c r="I23" s="70"/>
      <c r="J23" s="70"/>
      <c r="K23" s="70"/>
      <c r="L23" s="70"/>
    </row>
    <row r="24" spans="1:12" s="3" customFormat="1" x14ac:dyDescent="0.2">
      <c r="A24" s="70"/>
      <c r="B24" s="75"/>
      <c r="C24" s="68"/>
      <c r="D24" s="68"/>
      <c r="E24" s="64"/>
      <c r="F24" s="64"/>
      <c r="G24" s="76"/>
      <c r="H24" s="71"/>
      <c r="I24" s="70"/>
      <c r="J24" s="70"/>
      <c r="K24" s="70"/>
      <c r="L24" s="70"/>
    </row>
    <row r="25" spans="1:12" s="3" customFormat="1" x14ac:dyDescent="0.2">
      <c r="A25" s="70"/>
      <c r="B25" s="77" t="s">
        <v>95</v>
      </c>
      <c r="C25" s="68"/>
      <c r="D25" s="68"/>
      <c r="E25" s="64"/>
      <c r="F25" s="64"/>
      <c r="G25" s="73">
        <f>+G21*G23</f>
        <v>1679.6</v>
      </c>
      <c r="H25" s="74"/>
      <c r="I25" s="70"/>
      <c r="J25" s="70"/>
      <c r="K25" s="70"/>
      <c r="L25" s="70"/>
    </row>
    <row r="26" spans="1:12" s="3" customFormat="1" x14ac:dyDescent="0.2">
      <c r="A26" s="70"/>
      <c r="B26" s="75"/>
      <c r="C26" s="68"/>
      <c r="D26" s="68"/>
      <c r="E26" s="64"/>
      <c r="F26" s="64"/>
      <c r="G26" s="76"/>
      <c r="H26" s="74"/>
      <c r="I26" s="70"/>
      <c r="J26" s="70"/>
      <c r="K26" s="70"/>
      <c r="L26" s="70"/>
    </row>
    <row r="27" spans="1:12" s="3" customFormat="1" x14ac:dyDescent="0.2">
      <c r="A27" s="70"/>
      <c r="B27" s="63" t="s">
        <v>60</v>
      </c>
      <c r="C27" s="64"/>
      <c r="D27" s="64"/>
      <c r="E27" s="64"/>
      <c r="F27" s="64"/>
      <c r="G27" s="79">
        <f>+'2.1 FT cost'!D40</f>
        <v>0</v>
      </c>
      <c r="H27" s="74"/>
      <c r="I27" s="70"/>
      <c r="J27" s="70"/>
      <c r="K27" s="70"/>
      <c r="L27" s="70"/>
    </row>
    <row r="28" spans="1:12" s="3" customFormat="1" x14ac:dyDescent="0.2">
      <c r="A28" s="70"/>
      <c r="B28" s="63"/>
      <c r="C28" s="64"/>
      <c r="D28" s="64"/>
      <c r="E28" s="64"/>
      <c r="F28" s="64"/>
      <c r="G28" s="76"/>
      <c r="H28" s="74"/>
      <c r="I28" s="70"/>
      <c r="J28" s="70"/>
      <c r="K28" s="70"/>
      <c r="L28" s="70"/>
    </row>
    <row r="29" spans="1:12" s="3" customFormat="1" x14ac:dyDescent="0.2">
      <c r="A29" s="70"/>
      <c r="B29" s="80" t="s">
        <v>96</v>
      </c>
      <c r="C29" s="64"/>
      <c r="D29" s="64"/>
      <c r="E29" s="64"/>
      <c r="F29" s="64"/>
      <c r="G29" s="81">
        <f>+G27/G25</f>
        <v>0</v>
      </c>
      <c r="H29" s="74"/>
      <c r="I29" s="70"/>
      <c r="J29" s="70"/>
      <c r="K29" s="70"/>
      <c r="L29" s="70"/>
    </row>
    <row r="30" spans="1:12" s="3" customFormat="1" x14ac:dyDescent="0.2">
      <c r="A30" s="70"/>
      <c r="B30" s="63"/>
      <c r="C30" s="64"/>
      <c r="D30" s="64"/>
      <c r="E30" s="64"/>
      <c r="F30" s="64"/>
      <c r="G30" s="76"/>
      <c r="H30" s="74"/>
      <c r="I30" s="70"/>
      <c r="J30" s="70"/>
      <c r="K30" s="70"/>
      <c r="L30" s="70"/>
    </row>
    <row r="31" spans="1:12" s="3" customFormat="1" x14ac:dyDescent="0.2">
      <c r="A31" s="70"/>
      <c r="B31" s="82"/>
      <c r="C31" s="83"/>
      <c r="D31" s="83"/>
      <c r="E31" s="83"/>
      <c r="F31" s="83"/>
      <c r="G31" s="84"/>
      <c r="H31" s="74"/>
      <c r="I31" s="70"/>
      <c r="J31" s="70"/>
      <c r="K31" s="70"/>
      <c r="L31" s="70"/>
    </row>
    <row r="32" spans="1:12" s="3" customFormat="1" x14ac:dyDescent="0.2">
      <c r="A32" s="70"/>
      <c r="B32" s="82"/>
      <c r="C32" s="83"/>
      <c r="D32" s="83"/>
      <c r="E32" s="83"/>
      <c r="F32" s="83"/>
      <c r="G32" s="84"/>
      <c r="H32" s="74"/>
      <c r="I32" s="70"/>
      <c r="J32" s="70"/>
      <c r="K32" s="70"/>
      <c r="L32" s="70"/>
    </row>
    <row r="33" spans="1:12" s="3" customFormat="1" x14ac:dyDescent="0.2">
      <c r="A33" s="70"/>
      <c r="B33" s="82"/>
      <c r="C33" s="83"/>
      <c r="D33" s="83"/>
      <c r="E33" s="83"/>
      <c r="F33" s="83"/>
      <c r="G33" s="84"/>
      <c r="H33" s="74"/>
      <c r="I33" s="70"/>
      <c r="J33" s="70"/>
      <c r="K33" s="70"/>
      <c r="L33" s="70"/>
    </row>
    <row r="34" spans="1:12" s="3" customFormat="1" x14ac:dyDescent="0.2">
      <c r="A34" s="70"/>
      <c r="B34" s="82"/>
      <c r="C34" s="83"/>
      <c r="D34" s="83"/>
      <c r="E34" s="83"/>
      <c r="F34" s="83"/>
      <c r="G34" s="84"/>
      <c r="H34" s="74"/>
      <c r="I34" s="70"/>
      <c r="J34" s="70"/>
      <c r="K34" s="70"/>
      <c r="L34" s="70"/>
    </row>
    <row r="35" spans="1:12" s="3" customFormat="1" x14ac:dyDescent="0.2">
      <c r="A35" s="70"/>
      <c r="B35" s="82"/>
      <c r="C35" s="83"/>
      <c r="D35" s="83"/>
      <c r="E35" s="83"/>
      <c r="F35" s="83"/>
      <c r="G35" s="84"/>
      <c r="H35" s="74"/>
      <c r="I35" s="70"/>
      <c r="J35" s="70"/>
      <c r="K35" s="70"/>
      <c r="L35" s="70"/>
    </row>
    <row r="36" spans="1:12" s="3" customFormat="1" x14ac:dyDescent="0.2">
      <c r="A36" s="70"/>
      <c r="B36" s="82"/>
      <c r="C36" s="83"/>
      <c r="D36" s="83"/>
      <c r="E36" s="83"/>
      <c r="F36" s="83"/>
      <c r="G36" s="84"/>
      <c r="H36" s="74"/>
      <c r="I36" s="70"/>
      <c r="J36" s="70"/>
      <c r="K36" s="70"/>
      <c r="L36" s="70"/>
    </row>
    <row r="37" spans="1:12" s="3" customFormat="1" x14ac:dyDescent="0.2">
      <c r="A37" s="70"/>
      <c r="B37" s="59" t="s">
        <v>32</v>
      </c>
      <c r="C37" s="59"/>
      <c r="D37" s="59"/>
      <c r="E37" s="59"/>
      <c r="F37" s="59"/>
      <c r="G37" s="60" t="s">
        <v>35</v>
      </c>
      <c r="H37" s="74"/>
      <c r="I37" s="70"/>
      <c r="J37" s="70"/>
      <c r="K37" s="70"/>
      <c r="L37" s="70"/>
    </row>
    <row r="38" spans="1:12" s="3" customFormat="1" x14ac:dyDescent="0.2">
      <c r="A38" s="70"/>
      <c r="B38" s="85" t="s">
        <v>38</v>
      </c>
      <c r="C38" s="85"/>
      <c r="D38" s="85"/>
      <c r="E38" s="85"/>
      <c r="F38" s="85"/>
      <c r="G38" s="86">
        <v>1680</v>
      </c>
      <c r="H38" s="74"/>
      <c r="I38" s="70"/>
      <c r="J38" s="70"/>
      <c r="K38" s="70"/>
      <c r="L38" s="70"/>
    </row>
    <row r="39" spans="1:12" s="3" customFormat="1" x14ac:dyDescent="0.2">
      <c r="A39" s="70"/>
      <c r="B39" s="63" t="s">
        <v>19</v>
      </c>
      <c r="C39" s="87" t="s">
        <v>20</v>
      </c>
      <c r="D39" s="87" t="s">
        <v>51</v>
      </c>
      <c r="E39" s="64" t="s">
        <v>33</v>
      </c>
      <c r="F39" s="64"/>
      <c r="G39" s="64"/>
      <c r="H39" s="74"/>
      <c r="I39" s="70"/>
      <c r="J39" s="70"/>
      <c r="K39" s="70"/>
      <c r="L39" s="70"/>
    </row>
    <row r="40" spans="1:12" s="3" customFormat="1" x14ac:dyDescent="0.2">
      <c r="A40" s="70"/>
      <c r="B40" s="67" t="s">
        <v>36</v>
      </c>
      <c r="C40" s="100">
        <v>0</v>
      </c>
      <c r="D40" s="88"/>
      <c r="E40" s="102">
        <f>+C40*($G$23*5)</f>
        <v>0</v>
      </c>
      <c r="F40" s="89"/>
      <c r="G40" s="64"/>
      <c r="H40" s="74"/>
      <c r="I40" s="70"/>
      <c r="J40" s="70"/>
      <c r="K40" s="70"/>
      <c r="L40" s="70"/>
    </row>
    <row r="41" spans="1:12" s="3" customFormat="1" x14ac:dyDescent="0.2">
      <c r="A41" s="70"/>
      <c r="B41" s="67" t="s">
        <v>2</v>
      </c>
      <c r="C41" s="100">
        <v>0</v>
      </c>
      <c r="D41" s="88"/>
      <c r="E41" s="102">
        <f t="shared" ref="E41:E44" si="0">+C41*($G$23*5)</f>
        <v>0</v>
      </c>
      <c r="F41" s="89"/>
      <c r="G41" s="64"/>
      <c r="H41" s="74"/>
      <c r="I41" s="70"/>
      <c r="J41" s="70"/>
      <c r="K41" s="70"/>
      <c r="L41" s="70"/>
    </row>
    <row r="42" spans="1:12" s="3" customFormat="1" x14ac:dyDescent="0.2">
      <c r="A42" s="70"/>
      <c r="B42" s="67" t="s">
        <v>10</v>
      </c>
      <c r="C42" s="100">
        <v>0</v>
      </c>
      <c r="D42" s="88"/>
      <c r="E42" s="102">
        <f t="shared" si="0"/>
        <v>0</v>
      </c>
      <c r="F42" s="89"/>
      <c r="G42" s="64"/>
      <c r="H42" s="74"/>
      <c r="I42" s="70"/>
      <c r="J42" s="70"/>
      <c r="K42" s="70"/>
      <c r="L42" s="70"/>
    </row>
    <row r="43" spans="1:12" s="3" customFormat="1" x14ac:dyDescent="0.2">
      <c r="A43" s="70"/>
      <c r="B43" s="67" t="s">
        <v>37</v>
      </c>
      <c r="C43" s="100">
        <v>0</v>
      </c>
      <c r="D43" s="88"/>
      <c r="E43" s="102">
        <f t="shared" si="0"/>
        <v>0</v>
      </c>
      <c r="F43" s="89"/>
      <c r="G43" s="64"/>
      <c r="H43" s="74"/>
      <c r="I43" s="70"/>
      <c r="J43" s="70"/>
      <c r="K43" s="70"/>
      <c r="L43" s="70"/>
    </row>
    <row r="44" spans="1:12" s="3" customFormat="1" x14ac:dyDescent="0.2">
      <c r="A44" s="70"/>
      <c r="B44" s="67" t="s">
        <v>97</v>
      </c>
      <c r="C44" s="100">
        <v>0</v>
      </c>
      <c r="D44" s="88"/>
      <c r="E44" s="102">
        <f t="shared" si="0"/>
        <v>0</v>
      </c>
      <c r="F44" s="89"/>
      <c r="G44" s="90"/>
      <c r="H44" s="74"/>
      <c r="I44" s="70"/>
      <c r="J44" s="70"/>
      <c r="K44" s="70"/>
      <c r="L44" s="70"/>
    </row>
    <row r="45" spans="1:12" s="3" customFormat="1" x14ac:dyDescent="0.2">
      <c r="A45" s="70"/>
      <c r="B45" s="91" t="s">
        <v>1</v>
      </c>
      <c r="C45" s="101">
        <f>SUM(C40:C44)</f>
        <v>0</v>
      </c>
      <c r="D45" s="88"/>
      <c r="E45" s="102">
        <f>SUM(E40:E44)</f>
        <v>0</v>
      </c>
      <c r="F45" s="89"/>
      <c r="G45" s="92">
        <f>ROUNDUP(+E45*(G21/5),0)</f>
        <v>0</v>
      </c>
      <c r="H45" s="74"/>
      <c r="I45" s="70"/>
      <c r="J45" s="70"/>
      <c r="K45" s="70"/>
      <c r="L45" s="70"/>
    </row>
    <row r="46" spans="1:12" s="3" customFormat="1" x14ac:dyDescent="0.2">
      <c r="A46" s="70"/>
      <c r="B46" s="63"/>
      <c r="C46" s="88"/>
      <c r="D46" s="88"/>
      <c r="E46" s="89"/>
      <c r="F46" s="89"/>
      <c r="G46" s="93"/>
      <c r="H46" s="74"/>
      <c r="I46" s="70"/>
      <c r="J46" s="70"/>
      <c r="K46" s="70"/>
      <c r="L46" s="70"/>
    </row>
    <row r="47" spans="1:12" s="3" customFormat="1" x14ac:dyDescent="0.2">
      <c r="A47" s="70"/>
      <c r="B47" s="64" t="s">
        <v>39</v>
      </c>
      <c r="C47" s="64"/>
      <c r="D47" s="64"/>
      <c r="E47" s="64"/>
      <c r="F47" s="64"/>
      <c r="G47" s="94">
        <f>+G38-G45</f>
        <v>1680</v>
      </c>
      <c r="H47" s="71"/>
      <c r="I47" s="70"/>
      <c r="J47" s="70"/>
      <c r="K47" s="70"/>
      <c r="L47" s="70"/>
    </row>
    <row r="48" spans="1:12" s="3" customFormat="1" x14ac:dyDescent="0.2">
      <c r="A48" s="70"/>
      <c r="B48" s="63"/>
      <c r="C48" s="64"/>
      <c r="D48" s="64"/>
      <c r="E48" s="64"/>
      <c r="F48" s="64"/>
      <c r="G48" s="76"/>
      <c r="H48" s="71"/>
      <c r="I48" s="70"/>
      <c r="J48" s="70"/>
      <c r="K48" s="70"/>
      <c r="L48" s="70"/>
    </row>
    <row r="49" spans="1:12" s="3" customFormat="1" x14ac:dyDescent="0.2">
      <c r="A49" s="70"/>
      <c r="B49" s="80" t="s">
        <v>65</v>
      </c>
      <c r="C49" s="64"/>
      <c r="D49" s="64"/>
      <c r="E49" s="64"/>
      <c r="F49" s="64"/>
      <c r="G49" s="95">
        <f>IF(G47=0,G27,+G27/G47)</f>
        <v>0</v>
      </c>
      <c r="H49" s="71"/>
      <c r="I49" s="70"/>
      <c r="J49" s="70"/>
      <c r="K49" s="70"/>
      <c r="L49" s="70"/>
    </row>
    <row r="50" spans="1:12" s="3" customFormat="1" x14ac:dyDescent="0.2">
      <c r="A50" s="70"/>
      <c r="B50" s="80"/>
      <c r="C50" s="64"/>
      <c r="D50" s="64"/>
      <c r="E50" s="64"/>
      <c r="F50" s="64"/>
      <c r="G50" s="96"/>
      <c r="H50" s="71"/>
      <c r="I50" s="70"/>
      <c r="J50" s="70"/>
      <c r="K50" s="70"/>
      <c r="L50" s="70"/>
    </row>
    <row r="51" spans="1:12" ht="15" customHeight="1" x14ac:dyDescent="0.2">
      <c r="A51" s="55"/>
      <c r="B51" s="55"/>
      <c r="C51" s="55"/>
      <c r="D51" s="55"/>
      <c r="E51" s="55"/>
      <c r="F51" s="55"/>
      <c r="G51" s="55"/>
      <c r="H51" s="55"/>
      <c r="I51" s="55"/>
      <c r="J51" s="55"/>
      <c r="K51" s="55"/>
      <c r="L51" s="55"/>
    </row>
    <row r="52" spans="1:12" ht="15" customHeight="1" x14ac:dyDescent="0.2">
      <c r="A52" s="55"/>
      <c r="B52" s="55"/>
      <c r="C52" s="55"/>
      <c r="D52" s="55"/>
      <c r="E52" s="55"/>
      <c r="F52" s="55"/>
      <c r="G52" s="55"/>
      <c r="H52" s="55"/>
      <c r="I52" s="55"/>
      <c r="J52" s="55"/>
      <c r="K52" s="55"/>
      <c r="L52" s="55"/>
    </row>
    <row r="53" spans="1:12" ht="15" customHeight="1" x14ac:dyDescent="0.2">
      <c r="A53" s="55"/>
      <c r="B53" s="55"/>
      <c r="C53" s="55"/>
      <c r="D53" s="55"/>
      <c r="E53" s="55"/>
      <c r="F53" s="55"/>
      <c r="G53" s="55"/>
      <c r="H53" s="55"/>
      <c r="I53" s="55"/>
      <c r="J53" s="55"/>
      <c r="K53" s="55"/>
      <c r="L53" s="55"/>
    </row>
    <row r="54" spans="1:12" ht="15" customHeight="1" x14ac:dyDescent="0.2">
      <c r="A54" s="55"/>
      <c r="B54" s="55"/>
      <c r="C54" s="55"/>
      <c r="D54" s="55"/>
      <c r="E54" s="55"/>
      <c r="F54" s="55"/>
      <c r="G54" s="55"/>
      <c r="H54" s="55"/>
      <c r="I54" s="55"/>
      <c r="J54" s="55"/>
      <c r="K54" s="55"/>
      <c r="L54" s="55"/>
    </row>
    <row r="55" spans="1:12" ht="15" customHeight="1" x14ac:dyDescent="0.2">
      <c r="A55" s="55"/>
      <c r="B55" s="55"/>
      <c r="C55" s="55"/>
      <c r="D55" s="55"/>
      <c r="E55" s="55"/>
      <c r="F55" s="55"/>
      <c r="G55" s="55"/>
      <c r="H55" s="55"/>
      <c r="I55" s="55"/>
      <c r="J55" s="55"/>
      <c r="K55" s="55"/>
      <c r="L55" s="55"/>
    </row>
  </sheetData>
  <sheetProtection algorithmName="SHA-512" hashValue="rliSmuHj4eohiMexX+Irn4mVR+ykLOpqNBmke8qGa2pHfIRBQl9eEh4L4Wy7/EK2qkSqI7zfZGBTpCEL++1ouQ==" saltValue="EpZcex9KU8OoI4ZmIY4Rpw==" spinCount="100000" sheet="1" objects="1" scenarios="1"/>
  <protectedRanges>
    <protectedRange sqref="G25:G36 G40:G46" name="Range4"/>
    <protectedRange sqref="G19:G22 G24" name="Range2"/>
    <protectedRange sqref="G16:G17" name="Range1"/>
  </protectedRanges>
  <printOptions horizontalCentered="1"/>
  <pageMargins left="0.23622047244094491" right="0.23622047244094491" top="0" bottom="0.39370078740157483" header="0" footer="0.11811023622047245"/>
  <pageSetup paperSize="9" fitToHeight="0" orientation="portrait" r:id="rId1"/>
  <headerFooter>
    <oddFooter>&amp;L&amp;10Westpac Banking Corporation ABN 33 007 457 141&amp;R&amp;10&amp;A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5002B"/>
  </sheetPr>
  <dimension ref="A1:J79"/>
  <sheetViews>
    <sheetView showGridLines="0" showRowColHeaders="0" zoomScaleNormal="100" workbookViewId="0"/>
  </sheetViews>
  <sheetFormatPr defaultRowHeight="14.25" x14ac:dyDescent="0.2"/>
  <cols>
    <col min="1" max="1" width="16.125" customWidth="1"/>
    <col min="2" max="2" width="15.625" customWidth="1"/>
    <col min="3" max="3" width="9.625" style="4" customWidth="1"/>
    <col min="4" max="4" width="2.25" style="4" bestFit="1" customWidth="1"/>
    <col min="5" max="5" width="9.625" customWidth="1"/>
    <col min="6" max="6" width="2.25" style="4" bestFit="1" customWidth="1"/>
    <col min="7" max="7" width="19.625" customWidth="1"/>
    <col min="8" max="8" width="16.125" customWidth="1"/>
  </cols>
  <sheetData>
    <row r="1" spans="1:10" ht="15" customHeight="1" x14ac:dyDescent="0.2">
      <c r="A1" s="55"/>
      <c r="B1" s="55"/>
      <c r="C1" s="55"/>
      <c r="D1" s="55"/>
      <c r="E1" s="55"/>
      <c r="F1" s="55"/>
      <c r="G1" s="55"/>
      <c r="H1" s="55"/>
      <c r="I1" s="55"/>
      <c r="J1" s="55"/>
    </row>
    <row r="2" spans="1:10" ht="15" customHeight="1" x14ac:dyDescent="0.2">
      <c r="A2" s="27"/>
      <c r="B2" s="27"/>
      <c r="C2" s="27"/>
      <c r="D2" s="27"/>
      <c r="E2" s="27"/>
      <c r="F2" s="27"/>
      <c r="G2" s="27"/>
      <c r="H2" s="27"/>
      <c r="I2" s="55"/>
      <c r="J2" s="55"/>
    </row>
    <row r="3" spans="1:10" ht="15" customHeight="1" x14ac:dyDescent="0.2">
      <c r="A3" s="55"/>
      <c r="B3" s="55"/>
      <c r="C3" s="55"/>
      <c r="D3" s="55"/>
      <c r="E3" s="55"/>
      <c r="F3" s="55"/>
      <c r="G3" s="55"/>
      <c r="H3" s="55"/>
      <c r="I3" s="55"/>
      <c r="J3" s="55"/>
    </row>
    <row r="4" spans="1:10" ht="15" customHeight="1" x14ac:dyDescent="0.2">
      <c r="A4" s="55"/>
      <c r="B4" s="55"/>
      <c r="C4" s="55"/>
      <c r="D4" s="55"/>
      <c r="E4" s="55"/>
      <c r="F4" s="55"/>
      <c r="G4" s="55"/>
      <c r="H4" s="55"/>
      <c r="I4" s="55"/>
      <c r="J4" s="55"/>
    </row>
    <row r="5" spans="1:10" s="4" customFormat="1" ht="15" customHeight="1" x14ac:dyDescent="0.2">
      <c r="A5" s="55"/>
      <c r="B5" s="55"/>
      <c r="C5" s="55"/>
      <c r="D5" s="55"/>
      <c r="E5" s="55"/>
      <c r="F5" s="55"/>
      <c r="G5" s="55"/>
      <c r="H5" s="55"/>
      <c r="I5" s="55"/>
      <c r="J5" s="55"/>
    </row>
    <row r="6" spans="1:10" s="4" customFormat="1" ht="15" customHeight="1" x14ac:dyDescent="0.2">
      <c r="A6" s="55"/>
      <c r="B6" s="55"/>
      <c r="C6" s="55"/>
      <c r="D6" s="55"/>
      <c r="E6" s="55"/>
      <c r="F6" s="55"/>
      <c r="G6" s="55"/>
      <c r="H6" s="55"/>
      <c r="I6" s="55"/>
      <c r="J6" s="55"/>
    </row>
    <row r="7" spans="1:10" ht="45" customHeight="1" x14ac:dyDescent="0.7">
      <c r="A7" s="201"/>
      <c r="B7" s="201"/>
      <c r="C7" s="201"/>
      <c r="D7" s="201"/>
      <c r="E7" s="201"/>
      <c r="F7" s="201"/>
      <c r="G7" s="201"/>
      <c r="H7" s="201"/>
      <c r="I7" s="55"/>
      <c r="J7" s="55"/>
    </row>
    <row r="8" spans="1:10" ht="15" customHeight="1" x14ac:dyDescent="0.2">
      <c r="A8" s="55"/>
      <c r="B8" s="27"/>
      <c r="C8" s="27"/>
      <c r="D8" s="27"/>
      <c r="E8" s="27"/>
      <c r="F8" s="27"/>
      <c r="G8" s="27"/>
      <c r="H8" s="27"/>
      <c r="I8" s="55"/>
      <c r="J8" s="55"/>
    </row>
    <row r="9" spans="1:10" ht="15" customHeight="1" x14ac:dyDescent="0.2">
      <c r="A9" s="55"/>
      <c r="B9" s="27"/>
      <c r="C9" s="27"/>
      <c r="D9" s="27"/>
      <c r="E9" s="27"/>
      <c r="F9" s="27"/>
      <c r="G9" s="27"/>
      <c r="H9" s="27"/>
      <c r="I9" s="55"/>
      <c r="J9" s="55"/>
    </row>
    <row r="10" spans="1:10" ht="15" customHeight="1" x14ac:dyDescent="0.2">
      <c r="A10" s="55"/>
      <c r="B10" s="27"/>
      <c r="C10" s="27"/>
      <c r="D10" s="27"/>
      <c r="E10" s="27"/>
      <c r="F10" s="27"/>
      <c r="G10" s="27"/>
      <c r="H10" s="27"/>
      <c r="I10" s="55"/>
      <c r="J10" s="55"/>
    </row>
    <row r="11" spans="1:10" ht="15" customHeight="1" x14ac:dyDescent="0.2">
      <c r="A11" s="55"/>
      <c r="B11" s="27"/>
      <c r="C11" s="27"/>
      <c r="D11" s="27"/>
      <c r="E11" s="27"/>
      <c r="F11" s="27"/>
      <c r="G11" s="27"/>
      <c r="H11" s="27"/>
      <c r="I11" s="55"/>
      <c r="J11" s="55"/>
    </row>
    <row r="12" spans="1:10" ht="15" customHeight="1" x14ac:dyDescent="0.2">
      <c r="A12" s="55"/>
      <c r="B12" s="27"/>
      <c r="C12" s="27"/>
      <c r="D12" s="27"/>
      <c r="E12" s="27"/>
      <c r="F12" s="27"/>
      <c r="G12" s="27"/>
      <c r="H12" s="27"/>
      <c r="I12" s="55"/>
      <c r="J12" s="55"/>
    </row>
    <row r="13" spans="1:10" ht="15" customHeight="1" x14ac:dyDescent="0.2">
      <c r="A13" s="55"/>
      <c r="B13" s="27"/>
      <c r="C13" s="27"/>
      <c r="D13" s="27"/>
      <c r="E13" s="27"/>
      <c r="F13" s="27"/>
      <c r="G13" s="27"/>
      <c r="H13" s="27"/>
      <c r="I13" s="55"/>
      <c r="J13" s="55"/>
    </row>
    <row r="14" spans="1:10" s="3" customFormat="1" ht="19.149999999999999" customHeight="1" x14ac:dyDescent="0.2">
      <c r="A14" s="70"/>
      <c r="B14" s="38" t="s">
        <v>84</v>
      </c>
      <c r="C14" s="38"/>
      <c r="D14" s="38"/>
      <c r="E14" s="39"/>
      <c r="F14" s="39"/>
      <c r="G14" s="32"/>
      <c r="H14" s="33"/>
      <c r="I14" s="70"/>
      <c r="J14" s="70"/>
    </row>
    <row r="15" spans="1:10" s="3" customFormat="1" ht="19.149999999999999" customHeight="1" x14ac:dyDescent="0.2">
      <c r="A15" s="70"/>
      <c r="B15" s="203" t="s">
        <v>52</v>
      </c>
      <c r="C15" s="203"/>
      <c r="D15" s="203"/>
      <c r="E15" s="103"/>
      <c r="F15" s="103"/>
      <c r="G15" s="17">
        <v>0</v>
      </c>
      <c r="H15" s="33"/>
      <c r="I15" s="70"/>
      <c r="J15" s="70"/>
    </row>
    <row r="16" spans="1:10" s="3" customFormat="1" ht="19.149999999999999" customHeight="1" x14ac:dyDescent="0.2">
      <c r="A16" s="70"/>
      <c r="B16" s="203" t="s">
        <v>53</v>
      </c>
      <c r="C16" s="203"/>
      <c r="D16" s="203"/>
      <c r="E16" s="103"/>
      <c r="F16" s="103"/>
      <c r="G16" s="18">
        <v>0</v>
      </c>
      <c r="H16" s="33"/>
      <c r="I16" s="70"/>
      <c r="J16" s="70"/>
    </row>
    <row r="17" spans="1:10" s="3" customFormat="1" ht="19.149999999999999" customHeight="1" x14ac:dyDescent="0.2">
      <c r="A17" s="70"/>
      <c r="B17" s="203" t="s">
        <v>54</v>
      </c>
      <c r="C17" s="203"/>
      <c r="D17" s="203"/>
      <c r="E17" s="103"/>
      <c r="F17" s="103"/>
      <c r="G17" s="18">
        <v>0</v>
      </c>
      <c r="H17" s="33"/>
      <c r="I17" s="70"/>
      <c r="J17" s="70"/>
    </row>
    <row r="18" spans="1:10" s="3" customFormat="1" ht="9.9499999999999993" customHeight="1" x14ac:dyDescent="0.2">
      <c r="A18" s="70"/>
      <c r="B18" s="208"/>
      <c r="C18" s="208"/>
      <c r="D18" s="208"/>
      <c r="E18" s="103"/>
      <c r="F18" s="103"/>
      <c r="G18" s="104"/>
      <c r="H18" s="33"/>
      <c r="I18" s="70"/>
      <c r="J18" s="70"/>
    </row>
    <row r="19" spans="1:10" s="3" customFormat="1" ht="19.149999999999999" customHeight="1" x14ac:dyDescent="0.2">
      <c r="A19" s="70"/>
      <c r="B19" s="203" t="s">
        <v>85</v>
      </c>
      <c r="C19" s="203"/>
      <c r="D19" s="203"/>
      <c r="E19" s="36"/>
      <c r="F19" s="35"/>
      <c r="G19" s="105">
        <f>+G15*G16*G17</f>
        <v>0</v>
      </c>
      <c r="H19" s="33"/>
      <c r="I19" s="70"/>
      <c r="J19" s="70"/>
    </row>
    <row r="20" spans="1:10" s="3" customFormat="1" ht="9.9499999999999993" customHeight="1" x14ac:dyDescent="0.2">
      <c r="A20" s="70"/>
      <c r="B20" s="204"/>
      <c r="C20" s="204"/>
      <c r="D20" s="204"/>
      <c r="E20" s="36"/>
      <c r="F20" s="36"/>
      <c r="G20" s="37"/>
      <c r="H20" s="33"/>
      <c r="I20" s="70"/>
      <c r="J20" s="70"/>
    </row>
    <row r="21" spans="1:10" s="3" customFormat="1" ht="19.149999999999999" customHeight="1" x14ac:dyDescent="0.2">
      <c r="A21" s="70"/>
      <c r="B21" s="38" t="s">
        <v>14</v>
      </c>
      <c r="C21" s="38"/>
      <c r="D21" s="38"/>
      <c r="E21" s="39" t="s">
        <v>5</v>
      </c>
      <c r="F21" s="39"/>
      <c r="G21" s="32" t="s">
        <v>60</v>
      </c>
      <c r="H21" s="33"/>
      <c r="I21" s="70"/>
      <c r="J21" s="70"/>
    </row>
    <row r="22" spans="1:10" s="3" customFormat="1" x14ac:dyDescent="0.2">
      <c r="A22" s="70"/>
      <c r="B22" s="204" t="s">
        <v>91</v>
      </c>
      <c r="C22" s="204"/>
      <c r="D22" s="205"/>
      <c r="E22" s="14">
        <v>9.5000000000000001E-2</v>
      </c>
      <c r="F22" s="106"/>
      <c r="G22" s="40">
        <f>IF(G19*E22&gt;21002.6,21002.6,G19*E22)</f>
        <v>0</v>
      </c>
      <c r="H22" s="107"/>
      <c r="I22" s="70"/>
      <c r="J22" s="70"/>
    </row>
    <row r="23" spans="1:10" s="3" customFormat="1" x14ac:dyDescent="0.2">
      <c r="A23" s="70"/>
      <c r="B23" s="204" t="s">
        <v>61</v>
      </c>
      <c r="C23" s="204"/>
      <c r="D23" s="205"/>
      <c r="E23" s="16">
        <v>1.32E-2</v>
      </c>
      <c r="F23" s="108"/>
      <c r="G23" s="40">
        <f>+G19*E23</f>
        <v>0</v>
      </c>
      <c r="H23" s="109"/>
      <c r="I23" s="70"/>
      <c r="J23" s="70"/>
    </row>
    <row r="24" spans="1:10" s="3" customFormat="1" x14ac:dyDescent="0.2">
      <c r="A24" s="70"/>
      <c r="B24" s="204" t="s">
        <v>62</v>
      </c>
      <c r="C24" s="204"/>
      <c r="D24" s="205"/>
      <c r="E24" s="14">
        <v>5.5E-2</v>
      </c>
      <c r="F24" s="106"/>
      <c r="G24" s="40">
        <f>+G19*E24</f>
        <v>0</v>
      </c>
      <c r="H24" s="42"/>
      <c r="I24" s="70"/>
      <c r="J24" s="70"/>
    </row>
    <row r="25" spans="1:10" s="3" customFormat="1" x14ac:dyDescent="0.2">
      <c r="A25" s="70"/>
      <c r="B25" s="204" t="s">
        <v>63</v>
      </c>
      <c r="C25" s="204"/>
      <c r="D25" s="205"/>
      <c r="E25" s="14">
        <v>0.17499999999999999</v>
      </c>
      <c r="F25" s="106"/>
      <c r="G25" s="40">
        <f>(+G19/52*4)*E25</f>
        <v>0</v>
      </c>
      <c r="H25" s="42"/>
      <c r="I25" s="70"/>
      <c r="J25" s="70"/>
    </row>
    <row r="26" spans="1:10" s="3" customFormat="1" x14ac:dyDescent="0.2">
      <c r="A26" s="70"/>
      <c r="B26" s="204" t="s">
        <v>64</v>
      </c>
      <c r="C26" s="204"/>
      <c r="D26" s="205"/>
      <c r="E26" s="15">
        <f>((8.67/10)*5)/365</f>
        <v>1.1876712328767124E-2</v>
      </c>
      <c r="F26" s="110"/>
      <c r="G26" s="40">
        <f>+G19*E26</f>
        <v>0</v>
      </c>
      <c r="H26" s="44"/>
      <c r="I26" s="70"/>
      <c r="J26" s="70"/>
    </row>
    <row r="27" spans="1:10" s="3" customFormat="1" ht="9.9499999999999993" customHeight="1" x14ac:dyDescent="0.2">
      <c r="A27" s="70"/>
      <c r="B27" s="206"/>
      <c r="C27" s="206"/>
      <c r="D27" s="206"/>
      <c r="E27" s="45"/>
      <c r="F27" s="45"/>
      <c r="G27" s="46"/>
      <c r="H27" s="48"/>
      <c r="I27" s="70"/>
      <c r="J27" s="70"/>
    </row>
    <row r="28" spans="1:10" ht="15" customHeight="1" x14ac:dyDescent="0.2">
      <c r="A28" s="55"/>
      <c r="B28" s="38" t="s">
        <v>15</v>
      </c>
      <c r="C28" s="38"/>
      <c r="D28" s="38"/>
      <c r="E28" s="30"/>
      <c r="F28" s="30"/>
      <c r="G28" s="32" t="s">
        <v>60</v>
      </c>
      <c r="H28" s="48"/>
      <c r="I28" s="55"/>
      <c r="J28" s="55"/>
    </row>
    <row r="29" spans="1:10" s="4" customFormat="1" ht="15" customHeight="1" x14ac:dyDescent="0.2">
      <c r="A29" s="55"/>
      <c r="B29" s="203" t="s">
        <v>2</v>
      </c>
      <c r="C29" s="203"/>
      <c r="D29" s="203"/>
      <c r="E29" s="49"/>
      <c r="F29" s="49"/>
      <c r="G29" s="12">
        <v>0</v>
      </c>
      <c r="H29" s="48"/>
      <c r="I29" s="55"/>
      <c r="J29" s="55"/>
    </row>
    <row r="30" spans="1:10" s="4" customFormat="1" ht="15" customHeight="1" x14ac:dyDescent="0.2">
      <c r="A30" s="55"/>
      <c r="B30" s="203" t="s">
        <v>3</v>
      </c>
      <c r="C30" s="203"/>
      <c r="D30" s="203"/>
      <c r="E30" s="49"/>
      <c r="F30" s="49"/>
      <c r="G30" s="12">
        <v>0</v>
      </c>
      <c r="H30" s="51"/>
      <c r="I30" s="55"/>
      <c r="J30" s="55"/>
    </row>
    <row r="31" spans="1:10" s="4" customFormat="1" ht="15" customHeight="1" x14ac:dyDescent="0.2">
      <c r="A31" s="55"/>
      <c r="B31" s="203" t="s">
        <v>4</v>
      </c>
      <c r="C31" s="203"/>
      <c r="D31" s="203"/>
      <c r="E31" s="49"/>
      <c r="F31" s="49"/>
      <c r="G31" s="12">
        <v>0</v>
      </c>
      <c r="H31" s="51"/>
      <c r="I31" s="55"/>
      <c r="J31" s="55"/>
    </row>
    <row r="32" spans="1:10" s="4" customFormat="1" ht="15" customHeight="1" x14ac:dyDescent="0.2">
      <c r="A32" s="55"/>
      <c r="B32" s="203" t="s">
        <v>7</v>
      </c>
      <c r="C32" s="203"/>
      <c r="D32" s="203"/>
      <c r="E32" s="52"/>
      <c r="F32" s="52"/>
      <c r="G32" s="12">
        <v>0</v>
      </c>
      <c r="H32" s="51"/>
      <c r="I32" s="55"/>
      <c r="J32" s="55"/>
    </row>
    <row r="33" spans="1:10" s="4" customFormat="1" ht="15" customHeight="1" x14ac:dyDescent="0.2">
      <c r="A33" s="55"/>
      <c r="B33" s="203" t="s">
        <v>8</v>
      </c>
      <c r="C33" s="203"/>
      <c r="D33" s="203"/>
      <c r="E33" s="49"/>
      <c r="F33" s="49"/>
      <c r="G33" s="12">
        <v>0</v>
      </c>
      <c r="H33" s="51"/>
      <c r="I33" s="55"/>
      <c r="J33" s="55"/>
    </row>
    <row r="34" spans="1:10" s="4" customFormat="1" ht="15" customHeight="1" x14ac:dyDescent="0.2">
      <c r="A34" s="55"/>
      <c r="B34" s="203" t="s">
        <v>0</v>
      </c>
      <c r="C34" s="203"/>
      <c r="D34" s="203"/>
      <c r="E34" s="49"/>
      <c r="F34" s="49"/>
      <c r="G34" s="12">
        <v>0</v>
      </c>
      <c r="H34" s="51"/>
      <c r="I34" s="55"/>
      <c r="J34" s="55"/>
    </row>
    <row r="35" spans="1:10" s="4" customFormat="1" ht="15" customHeight="1" x14ac:dyDescent="0.2">
      <c r="A35" s="55"/>
      <c r="B35" s="203" t="s">
        <v>59</v>
      </c>
      <c r="C35" s="203"/>
      <c r="D35" s="203"/>
      <c r="E35" s="49"/>
      <c r="F35" s="49"/>
      <c r="G35" s="12">
        <v>0</v>
      </c>
      <c r="H35" s="51"/>
      <c r="I35" s="55"/>
      <c r="J35" s="55"/>
    </row>
    <row r="36" spans="1:10" s="4" customFormat="1" ht="15" customHeight="1" x14ac:dyDescent="0.2">
      <c r="A36" s="55"/>
      <c r="B36" s="203" t="s">
        <v>9</v>
      </c>
      <c r="C36" s="203"/>
      <c r="D36" s="203"/>
      <c r="E36" s="53"/>
      <c r="F36" s="53"/>
      <c r="G36" s="12">
        <v>0</v>
      </c>
      <c r="H36" s="51"/>
      <c r="I36" s="55"/>
      <c r="J36" s="55"/>
    </row>
    <row r="37" spans="1:10" s="4" customFormat="1" ht="15" customHeight="1" x14ac:dyDescent="0.2">
      <c r="A37" s="55"/>
      <c r="B37" s="203" t="s">
        <v>10</v>
      </c>
      <c r="C37" s="203"/>
      <c r="D37" s="203"/>
      <c r="E37" s="53"/>
      <c r="F37" s="53"/>
      <c r="G37" s="12">
        <v>0</v>
      </c>
      <c r="H37" s="51"/>
      <c r="I37" s="55"/>
      <c r="J37" s="55"/>
    </row>
    <row r="38" spans="1:10" s="4" customFormat="1" ht="15" customHeight="1" x14ac:dyDescent="0.2">
      <c r="A38" s="55"/>
      <c r="B38" s="203" t="s">
        <v>11</v>
      </c>
      <c r="C38" s="203"/>
      <c r="D38" s="203"/>
      <c r="E38" s="52"/>
      <c r="F38" s="52"/>
      <c r="G38" s="12">
        <v>0</v>
      </c>
      <c r="H38" s="51"/>
      <c r="I38" s="55"/>
      <c r="J38" s="55"/>
    </row>
    <row r="39" spans="1:10" s="4" customFormat="1" ht="15" customHeight="1" x14ac:dyDescent="0.2">
      <c r="A39" s="55"/>
      <c r="B39" s="203" t="s">
        <v>92</v>
      </c>
      <c r="C39" s="203"/>
      <c r="D39" s="203"/>
      <c r="E39" s="53"/>
      <c r="F39" s="53"/>
      <c r="G39" s="12">
        <v>0</v>
      </c>
      <c r="H39" s="51"/>
      <c r="I39" s="55"/>
      <c r="J39" s="55"/>
    </row>
    <row r="40" spans="1:10" s="4" customFormat="1" ht="15" customHeight="1" x14ac:dyDescent="0.2">
      <c r="A40" s="55"/>
      <c r="B40" s="207" t="s">
        <v>12</v>
      </c>
      <c r="C40" s="207"/>
      <c r="D40" s="207"/>
      <c r="E40" s="53"/>
      <c r="F40" s="53"/>
      <c r="G40" s="12">
        <v>0</v>
      </c>
      <c r="H40" s="51"/>
      <c r="I40" s="55"/>
      <c r="J40" s="55"/>
    </row>
    <row r="41" spans="1:10" s="4" customFormat="1" ht="15" customHeight="1" x14ac:dyDescent="0.2">
      <c r="A41" s="55"/>
      <c r="B41" s="207" t="s">
        <v>13</v>
      </c>
      <c r="C41" s="207"/>
      <c r="D41" s="207"/>
      <c r="E41" s="53"/>
      <c r="F41" s="53"/>
      <c r="G41" s="12">
        <v>0</v>
      </c>
      <c r="H41" s="29"/>
      <c r="I41" s="55"/>
      <c r="J41" s="55"/>
    </row>
    <row r="42" spans="1:10" s="4" customFormat="1" ht="9.9499999999999993" customHeight="1" x14ac:dyDescent="0.2">
      <c r="A42" s="55"/>
      <c r="B42" s="29"/>
      <c r="C42" s="29"/>
      <c r="D42" s="29"/>
      <c r="E42" s="29"/>
      <c r="F42" s="29"/>
      <c r="G42" s="29"/>
      <c r="H42" s="29"/>
      <c r="I42" s="55"/>
      <c r="J42" s="55"/>
    </row>
    <row r="43" spans="1:10" s="4" customFormat="1" ht="15" customHeight="1" x14ac:dyDescent="0.2">
      <c r="A43" s="55"/>
      <c r="B43" s="38" t="s">
        <v>55</v>
      </c>
      <c r="C43" s="38"/>
      <c r="D43" s="38"/>
      <c r="E43" s="32"/>
      <c r="F43" s="32"/>
      <c r="G43" s="54">
        <f>SUM(G19:G41)</f>
        <v>0</v>
      </c>
      <c r="H43" s="27"/>
      <c r="I43" s="55"/>
      <c r="J43" s="55"/>
    </row>
    <row r="44" spans="1:10" s="4" customFormat="1" ht="9.9499999999999993" customHeight="1" x14ac:dyDescent="0.2">
      <c r="A44" s="55"/>
      <c r="B44" s="55"/>
      <c r="C44" s="55"/>
      <c r="D44" s="55"/>
      <c r="E44" s="55"/>
      <c r="F44" s="55"/>
      <c r="G44" s="55"/>
      <c r="H44" s="55"/>
      <c r="I44" s="55"/>
      <c r="J44" s="55"/>
    </row>
    <row r="45" spans="1:10" s="4" customFormat="1" ht="15" customHeight="1" x14ac:dyDescent="0.2">
      <c r="A45" s="58"/>
      <c r="B45" s="195" t="s">
        <v>31</v>
      </c>
      <c r="C45" s="59"/>
      <c r="D45" s="59"/>
      <c r="E45" s="59"/>
      <c r="F45" s="59"/>
      <c r="G45" s="60"/>
      <c r="H45" s="111"/>
      <c r="I45" s="55"/>
      <c r="J45" s="61"/>
    </row>
    <row r="46" spans="1:10" s="4" customFormat="1" ht="9.9499999999999993" customHeight="1" x14ac:dyDescent="0.2">
      <c r="A46" s="70"/>
      <c r="B46" s="63"/>
      <c r="C46" s="63"/>
      <c r="D46" s="63"/>
      <c r="E46" s="64"/>
      <c r="F46" s="64"/>
      <c r="G46" s="76"/>
      <c r="H46" s="83"/>
      <c r="I46" s="55"/>
      <c r="J46" s="74"/>
    </row>
    <row r="47" spans="1:10" s="4" customFormat="1" ht="15" customHeight="1" x14ac:dyDescent="0.2">
      <c r="A47" s="70"/>
      <c r="B47" s="196" t="s">
        <v>96</v>
      </c>
      <c r="C47" s="80"/>
      <c r="D47" s="80"/>
      <c r="E47" s="64"/>
      <c r="F47" s="64"/>
      <c r="G47" s="112">
        <f>IF(G19=0,0,+G43/(G16*G17))</f>
        <v>0</v>
      </c>
      <c r="H47" s="83"/>
      <c r="I47" s="55"/>
      <c r="J47" s="74"/>
    </row>
    <row r="48" spans="1:10" s="4" customFormat="1" ht="9.9499999999999993" customHeight="1" x14ac:dyDescent="0.2">
      <c r="A48" s="70"/>
      <c r="B48" s="63"/>
      <c r="C48" s="63"/>
      <c r="D48" s="63"/>
      <c r="E48" s="64"/>
      <c r="F48" s="64"/>
      <c r="G48" s="76"/>
      <c r="H48" s="83"/>
      <c r="I48" s="55"/>
      <c r="J48" s="74"/>
    </row>
    <row r="49" spans="1:10" s="4" customFormat="1" ht="15" customHeight="1" x14ac:dyDescent="0.2">
      <c r="A49" s="70"/>
      <c r="B49" s="82"/>
      <c r="C49" s="82"/>
      <c r="D49" s="82"/>
      <c r="E49" s="83"/>
      <c r="F49" s="83"/>
      <c r="G49" s="84"/>
      <c r="H49" s="83"/>
      <c r="I49" s="55"/>
      <c r="J49" s="74"/>
    </row>
    <row r="50" spans="1:10" s="4" customFormat="1" ht="15" customHeight="1" x14ac:dyDescent="0.2">
      <c r="A50" s="70"/>
      <c r="B50" s="82"/>
      <c r="C50" s="82"/>
      <c r="D50" s="82"/>
      <c r="E50" s="83"/>
      <c r="F50" s="83"/>
      <c r="G50" s="83"/>
      <c r="H50" s="83"/>
      <c r="I50" s="84"/>
      <c r="J50" s="74"/>
    </row>
    <row r="51" spans="1:10" s="4" customFormat="1" ht="15" customHeight="1" x14ac:dyDescent="0.2">
      <c r="A51" s="70"/>
      <c r="B51" s="82"/>
      <c r="C51" s="82"/>
      <c r="D51" s="82"/>
      <c r="E51" s="83"/>
      <c r="F51" s="83"/>
      <c r="G51" s="83"/>
      <c r="H51" s="83"/>
      <c r="I51" s="84"/>
      <c r="J51" s="74"/>
    </row>
    <row r="52" spans="1:10" s="4" customFormat="1" ht="15" customHeight="1" x14ac:dyDescent="0.2">
      <c r="A52" s="70"/>
      <c r="B52" s="82"/>
      <c r="C52" s="82"/>
      <c r="D52" s="82"/>
      <c r="E52" s="83"/>
      <c r="F52" s="83"/>
      <c r="G52" s="83"/>
      <c r="H52" s="83"/>
      <c r="I52" s="84"/>
      <c r="J52" s="74"/>
    </row>
    <row r="53" spans="1:10" s="4" customFormat="1" ht="15" customHeight="1" x14ac:dyDescent="0.2">
      <c r="A53" s="70"/>
      <c r="B53" s="82"/>
      <c r="C53" s="82"/>
      <c r="D53" s="82"/>
      <c r="E53" s="83"/>
      <c r="F53" s="83"/>
      <c r="G53" s="83"/>
      <c r="H53" s="83"/>
      <c r="I53" s="84"/>
      <c r="J53" s="74"/>
    </row>
    <row r="54" spans="1:10" s="4" customFormat="1" ht="15" customHeight="1" x14ac:dyDescent="0.2">
      <c r="A54" s="70"/>
      <c r="B54" s="82"/>
      <c r="C54" s="82"/>
      <c r="D54" s="82"/>
      <c r="E54" s="83"/>
      <c r="F54" s="83"/>
      <c r="G54" s="83"/>
      <c r="H54" s="83"/>
      <c r="I54" s="84"/>
      <c r="J54" s="74"/>
    </row>
    <row r="55" spans="1:10" s="4" customFormat="1" ht="15" customHeight="1" x14ac:dyDescent="0.2">
      <c r="A55" s="70"/>
      <c r="B55" s="59" t="s">
        <v>32</v>
      </c>
      <c r="C55" s="59"/>
      <c r="D55" s="59"/>
      <c r="E55" s="59"/>
      <c r="F55" s="59"/>
      <c r="G55" s="113" t="s">
        <v>35</v>
      </c>
      <c r="H55" s="114"/>
      <c r="I55" s="55"/>
      <c r="J55" s="74"/>
    </row>
    <row r="56" spans="1:10" s="4" customFormat="1" ht="9.9499999999999993" customHeight="1" x14ac:dyDescent="0.2">
      <c r="A56" s="70"/>
      <c r="B56" s="115"/>
      <c r="C56" s="115"/>
      <c r="D56" s="115"/>
      <c r="E56" s="115"/>
      <c r="F56" s="115"/>
      <c r="G56" s="115"/>
      <c r="H56" s="114"/>
      <c r="I56" s="55"/>
      <c r="J56" s="74"/>
    </row>
    <row r="57" spans="1:10" s="4" customFormat="1" ht="15" customHeight="1" x14ac:dyDescent="0.2">
      <c r="A57" s="70"/>
      <c r="B57" s="85" t="s">
        <v>38</v>
      </c>
      <c r="C57" s="85"/>
      <c r="D57" s="85"/>
      <c r="E57" s="85"/>
      <c r="F57" s="85"/>
      <c r="G57" s="86">
        <f>+G16*G17</f>
        <v>0</v>
      </c>
      <c r="H57" s="55"/>
      <c r="I57" s="55"/>
      <c r="J57" s="74"/>
    </row>
    <row r="58" spans="1:10" s="4" customFormat="1" ht="25.5" x14ac:dyDescent="0.2">
      <c r="A58" s="70"/>
      <c r="B58" s="63" t="s">
        <v>19</v>
      </c>
      <c r="C58" s="87" t="s">
        <v>20</v>
      </c>
      <c r="D58" s="87" t="s">
        <v>51</v>
      </c>
      <c r="E58" s="64" t="s">
        <v>33</v>
      </c>
      <c r="F58" s="116"/>
      <c r="G58" s="64"/>
      <c r="H58" s="55"/>
      <c r="I58" s="55"/>
      <c r="J58" s="74"/>
    </row>
    <row r="59" spans="1:10" s="4" customFormat="1" ht="15" customHeight="1" x14ac:dyDescent="0.2">
      <c r="A59" s="70"/>
      <c r="B59" s="67" t="s">
        <v>36</v>
      </c>
      <c r="C59" s="100">
        <v>0</v>
      </c>
      <c r="D59" s="88"/>
      <c r="E59" s="102">
        <f>+C59*$G$16</f>
        <v>0</v>
      </c>
      <c r="F59" s="116"/>
      <c r="G59" s="64"/>
      <c r="H59" s="55"/>
      <c r="I59" s="55"/>
      <c r="J59" s="74"/>
    </row>
    <row r="60" spans="1:10" s="4" customFormat="1" ht="15" customHeight="1" x14ac:dyDescent="0.2">
      <c r="A60" s="70"/>
      <c r="B60" s="67" t="s">
        <v>2</v>
      </c>
      <c r="C60" s="100">
        <v>0</v>
      </c>
      <c r="D60" s="88"/>
      <c r="E60" s="102">
        <f t="shared" ref="E60:E64" si="0">+C60*$G$16</f>
        <v>0</v>
      </c>
      <c r="F60" s="116"/>
      <c r="G60" s="64"/>
      <c r="H60" s="55"/>
      <c r="I60" s="55"/>
      <c r="J60" s="74"/>
    </row>
    <row r="61" spans="1:10" s="4" customFormat="1" ht="15" customHeight="1" x14ac:dyDescent="0.2">
      <c r="A61" s="70"/>
      <c r="B61" s="67" t="s">
        <v>10</v>
      </c>
      <c r="C61" s="100">
        <v>0</v>
      </c>
      <c r="D61" s="88"/>
      <c r="E61" s="102">
        <f t="shared" si="0"/>
        <v>0</v>
      </c>
      <c r="F61" s="116"/>
      <c r="G61" s="64"/>
      <c r="H61" s="55"/>
      <c r="I61" s="55"/>
      <c r="J61" s="74"/>
    </row>
    <row r="62" spans="1:10" s="4" customFormat="1" ht="15" customHeight="1" x14ac:dyDescent="0.2">
      <c r="A62" s="70"/>
      <c r="B62" s="67" t="s">
        <v>37</v>
      </c>
      <c r="C62" s="100">
        <v>0</v>
      </c>
      <c r="D62" s="88"/>
      <c r="E62" s="102">
        <f t="shared" si="0"/>
        <v>0</v>
      </c>
      <c r="F62" s="116"/>
      <c r="G62" s="64"/>
      <c r="H62" s="55"/>
      <c r="I62" s="55"/>
      <c r="J62" s="74"/>
    </row>
    <row r="63" spans="1:10" s="4" customFormat="1" ht="15" customHeight="1" x14ac:dyDescent="0.2">
      <c r="A63" s="70"/>
      <c r="B63" s="67" t="s">
        <v>97</v>
      </c>
      <c r="C63" s="100">
        <v>0</v>
      </c>
      <c r="D63" s="88"/>
      <c r="E63" s="102">
        <f t="shared" si="0"/>
        <v>0</v>
      </c>
      <c r="F63" s="116"/>
      <c r="G63" s="90"/>
      <c r="H63" s="55"/>
      <c r="I63" s="55"/>
      <c r="J63" s="74"/>
    </row>
    <row r="64" spans="1:10" s="4" customFormat="1" ht="15" customHeight="1" x14ac:dyDescent="0.2">
      <c r="A64" s="70"/>
      <c r="B64" s="91" t="s">
        <v>1</v>
      </c>
      <c r="C64" s="101">
        <f>SUM(C59:C63)</f>
        <v>0</v>
      </c>
      <c r="D64" s="88"/>
      <c r="E64" s="102">
        <f t="shared" si="0"/>
        <v>0</v>
      </c>
      <c r="F64" s="116"/>
      <c r="G64" s="92">
        <f>ROUNDUP(+E64*G17,0)</f>
        <v>0</v>
      </c>
      <c r="H64" s="55"/>
      <c r="I64" s="55"/>
      <c r="J64" s="74"/>
    </row>
    <row r="65" spans="1:10" s="4" customFormat="1" ht="9.9499999999999993" customHeight="1" x14ac:dyDescent="0.2">
      <c r="A65" s="70"/>
      <c r="B65" s="63"/>
      <c r="C65" s="88"/>
      <c r="D65" s="88"/>
      <c r="E65" s="88"/>
      <c r="F65" s="89"/>
      <c r="G65" s="93"/>
      <c r="H65" s="55"/>
      <c r="I65" s="55"/>
      <c r="J65" s="74"/>
    </row>
    <row r="66" spans="1:10" s="4" customFormat="1" ht="15" customHeight="1" x14ac:dyDescent="0.2">
      <c r="A66" s="70"/>
      <c r="B66" s="63" t="s">
        <v>39</v>
      </c>
      <c r="C66" s="64"/>
      <c r="D66" s="64"/>
      <c r="E66" s="64"/>
      <c r="F66" s="64"/>
      <c r="G66" s="117">
        <f>+G57-G64</f>
        <v>0</v>
      </c>
      <c r="H66" s="55"/>
      <c r="I66" s="55"/>
      <c r="J66" s="71"/>
    </row>
    <row r="67" spans="1:10" s="4" customFormat="1" ht="9.9499999999999993" customHeight="1" x14ac:dyDescent="0.2">
      <c r="A67" s="70"/>
      <c r="B67" s="63"/>
      <c r="C67" s="64"/>
      <c r="D67" s="64"/>
      <c r="E67" s="64"/>
      <c r="F67" s="64"/>
      <c r="G67" s="76"/>
      <c r="H67" s="55"/>
      <c r="I67" s="55"/>
      <c r="J67" s="71"/>
    </row>
    <row r="68" spans="1:10" s="4" customFormat="1" ht="15" customHeight="1" x14ac:dyDescent="0.2">
      <c r="A68" s="70"/>
      <c r="B68" s="80" t="s">
        <v>65</v>
      </c>
      <c r="C68" s="64"/>
      <c r="D68" s="64"/>
      <c r="E68" s="64"/>
      <c r="F68" s="64"/>
      <c r="G68" s="112">
        <f>IF(G66=0,0,+G43/G66)</f>
        <v>0</v>
      </c>
      <c r="H68" s="55"/>
      <c r="I68" s="55"/>
      <c r="J68" s="71"/>
    </row>
    <row r="69" spans="1:10" s="4" customFormat="1" ht="9.9499999999999993" customHeight="1" x14ac:dyDescent="0.2">
      <c r="A69" s="70"/>
      <c r="B69" s="80"/>
      <c r="C69" s="64"/>
      <c r="D69" s="64"/>
      <c r="E69" s="64"/>
      <c r="F69" s="64"/>
      <c r="G69" s="96"/>
      <c r="H69" s="55"/>
      <c r="I69" s="55"/>
      <c r="J69" s="71"/>
    </row>
    <row r="70" spans="1:10" s="4" customFormat="1" ht="15" customHeight="1" x14ac:dyDescent="0.2">
      <c r="A70" s="70"/>
      <c r="B70" s="118"/>
      <c r="C70" s="83"/>
      <c r="D70" s="83"/>
      <c r="E70" s="83"/>
      <c r="F70" s="83"/>
      <c r="G70" s="119"/>
      <c r="H70" s="55"/>
      <c r="I70" s="55"/>
      <c r="J70" s="71"/>
    </row>
    <row r="71" spans="1:10" s="4" customFormat="1" ht="15" customHeight="1" x14ac:dyDescent="0.2">
      <c r="A71" s="55"/>
      <c r="B71" s="55"/>
      <c r="C71" s="55"/>
      <c r="D71" s="55"/>
      <c r="E71" s="55"/>
      <c r="F71" s="55"/>
      <c r="G71" s="55"/>
      <c r="H71" s="55"/>
      <c r="I71" s="55"/>
      <c r="J71" s="55"/>
    </row>
    <row r="72" spans="1:10" s="4" customFormat="1" ht="15" customHeight="1" x14ac:dyDescent="0.2">
      <c r="A72" s="55"/>
      <c r="B72" s="55"/>
      <c r="C72" s="55"/>
      <c r="D72" s="55"/>
      <c r="E72" s="55"/>
      <c r="F72" s="55"/>
      <c r="G72" s="55"/>
      <c r="H72" s="55"/>
      <c r="I72" s="55"/>
      <c r="J72" s="55"/>
    </row>
    <row r="73" spans="1:10" s="4" customFormat="1" ht="15" customHeight="1" x14ac:dyDescent="0.2">
      <c r="A73" s="55"/>
      <c r="B73" s="55"/>
      <c r="C73" s="55"/>
      <c r="D73" s="55"/>
      <c r="E73" s="55"/>
      <c r="F73" s="55"/>
      <c r="G73" s="55"/>
      <c r="H73" s="55"/>
      <c r="I73" s="55"/>
      <c r="J73" s="55"/>
    </row>
    <row r="74" spans="1:10" s="4" customFormat="1" ht="15" customHeight="1" x14ac:dyDescent="0.2">
      <c r="A74" s="55"/>
      <c r="B74" s="55"/>
      <c r="C74" s="55"/>
      <c r="D74" s="55"/>
      <c r="E74" s="55"/>
      <c r="F74" s="55"/>
      <c r="G74" s="55"/>
      <c r="H74" s="55"/>
      <c r="I74" s="55"/>
      <c r="J74" s="55"/>
    </row>
    <row r="75" spans="1:10" s="4" customFormat="1" ht="15" customHeight="1" x14ac:dyDescent="0.2">
      <c r="A75" s="55"/>
      <c r="B75" s="55"/>
      <c r="C75" s="55"/>
      <c r="D75" s="55"/>
      <c r="E75" s="55"/>
      <c r="F75" s="55"/>
      <c r="G75" s="55"/>
      <c r="H75" s="55"/>
      <c r="I75" s="55"/>
      <c r="J75" s="55"/>
    </row>
    <row r="76" spans="1:10" s="4" customFormat="1" ht="15" customHeight="1" x14ac:dyDescent="0.2">
      <c r="A76" s="55"/>
      <c r="B76" s="55"/>
      <c r="C76" s="55"/>
      <c r="D76" s="55"/>
      <c r="E76" s="55"/>
      <c r="F76" s="55"/>
      <c r="G76" s="55"/>
      <c r="H76" s="55"/>
      <c r="I76" s="55"/>
      <c r="J76" s="55"/>
    </row>
    <row r="77" spans="1:10" ht="15" customHeight="1" x14ac:dyDescent="0.2">
      <c r="A77" s="55"/>
      <c r="B77" s="22"/>
      <c r="C77" s="22"/>
      <c r="D77" s="22"/>
      <c r="E77" s="55"/>
      <c r="F77" s="55"/>
      <c r="G77" s="55"/>
      <c r="H77" s="55"/>
      <c r="I77" s="55"/>
      <c r="J77" s="55"/>
    </row>
    <row r="78" spans="1:10" ht="15" customHeight="1" x14ac:dyDescent="0.2">
      <c r="A78" s="55"/>
      <c r="B78" s="22"/>
      <c r="C78" s="22"/>
      <c r="D78" s="22"/>
      <c r="E78" s="55"/>
      <c r="F78" s="55"/>
      <c r="G78" s="55"/>
      <c r="H78" s="55"/>
      <c r="I78" s="55"/>
      <c r="J78" s="55"/>
    </row>
    <row r="79" spans="1:10" x14ac:dyDescent="0.2">
      <c r="A79" s="55"/>
      <c r="B79" s="22"/>
      <c r="C79" s="22"/>
      <c r="D79" s="22"/>
      <c r="E79" s="55"/>
      <c r="F79" s="55"/>
      <c r="G79" s="55"/>
      <c r="H79" s="55"/>
      <c r="I79" s="55"/>
      <c r="J79" s="55"/>
    </row>
  </sheetData>
  <sheetProtection algorithmName="SHA-512" hashValue="TexASHJWnG4CRhfarZoTQQ6EPa62djNKBIcW6mgjqY4on4I5DcjuDCznUIakafx8oxu9/yFftQf1xEgoZwsqew==" saltValue="O7yMhsWi3BBRVdg3IF8/Ag==" spinCount="100000" sheet="1" objects="1" scenarios="1"/>
  <protectedRanges>
    <protectedRange sqref="G46:G49 G59:G65 I50:I54" name="Range4_1"/>
  </protectedRanges>
  <mergeCells count="26">
    <mergeCell ref="B39:D39"/>
    <mergeCell ref="B40:D40"/>
    <mergeCell ref="B41:D41"/>
    <mergeCell ref="B15:D15"/>
    <mergeCell ref="B16:D16"/>
    <mergeCell ref="B17:D17"/>
    <mergeCell ref="B18:D18"/>
    <mergeCell ref="B19:D19"/>
    <mergeCell ref="B20:D20"/>
    <mergeCell ref="B22:D22"/>
    <mergeCell ref="B33:D33"/>
    <mergeCell ref="B34:D34"/>
    <mergeCell ref="B35:D35"/>
    <mergeCell ref="B36:D36"/>
    <mergeCell ref="B37:D37"/>
    <mergeCell ref="B38:D38"/>
    <mergeCell ref="A7:H7"/>
    <mergeCell ref="B29:D29"/>
    <mergeCell ref="B30:D30"/>
    <mergeCell ref="B31:D31"/>
    <mergeCell ref="B32:D32"/>
    <mergeCell ref="B23:D23"/>
    <mergeCell ref="B24:D24"/>
    <mergeCell ref="B25:D25"/>
    <mergeCell ref="B26:D26"/>
    <mergeCell ref="B27:D27"/>
  </mergeCells>
  <dataValidations count="2">
    <dataValidation type="whole" operator="greaterThan" allowBlank="1" showInputMessage="1" showErrorMessage="1" errorTitle="Error" error="Positive numbers only." sqref="G58:G63 A103:J1048576 K1:XFD1048576" xr:uid="{00000000-0002-0000-0300-000000000000}">
      <formula1>0</formula1>
    </dataValidation>
    <dataValidation operator="greaterThan" allowBlank="1" showInputMessage="1" showErrorMessage="1" errorTitle="Error" error="Positive numbers only." sqref="G64" xr:uid="{10799E99-8059-47F6-8F49-C55C6D385E04}"/>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&amp;L&amp;10Westpac Banking Corporation ABN 33 007 457 141&amp;R&amp;10&amp;A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5002B"/>
  </sheetPr>
  <dimension ref="A1:H78"/>
  <sheetViews>
    <sheetView showGridLines="0" showRowColHeaders="0" zoomScaleNormal="100" workbookViewId="0"/>
  </sheetViews>
  <sheetFormatPr defaultRowHeight="14.25" x14ac:dyDescent="0.2"/>
  <cols>
    <col min="1" max="1" width="16.125" customWidth="1"/>
    <col min="2" max="2" width="15.625" customWidth="1"/>
    <col min="3" max="3" width="9.625" customWidth="1"/>
    <col min="4" max="4" width="2.25" bestFit="1" customWidth="1"/>
    <col min="5" max="5" width="9.625" customWidth="1"/>
    <col min="6" max="6" width="2.25" bestFit="1" customWidth="1"/>
    <col min="7" max="7" width="19.625" customWidth="1"/>
    <col min="8" max="8" width="16.375" customWidth="1"/>
  </cols>
  <sheetData>
    <row r="1" spans="1:8" ht="15" customHeight="1" x14ac:dyDescent="0.2">
      <c r="A1" s="55"/>
      <c r="B1" s="55"/>
      <c r="C1" s="55"/>
      <c r="D1" s="55"/>
      <c r="E1" s="55"/>
      <c r="F1" s="55"/>
      <c r="G1" s="55"/>
      <c r="H1" s="55"/>
    </row>
    <row r="2" spans="1:8" ht="15" customHeight="1" x14ac:dyDescent="0.2">
      <c r="A2" s="55"/>
      <c r="B2" s="55"/>
      <c r="C2" s="55"/>
      <c r="D2" s="55"/>
      <c r="E2" s="55"/>
      <c r="F2" s="55"/>
      <c r="G2" s="55"/>
      <c r="H2" s="55"/>
    </row>
    <row r="3" spans="1:8" ht="15" customHeight="1" x14ac:dyDescent="0.2">
      <c r="A3" s="55"/>
      <c r="B3" s="55"/>
      <c r="C3" s="55"/>
      <c r="D3" s="55"/>
      <c r="E3" s="55"/>
      <c r="F3" s="55"/>
      <c r="G3" s="55"/>
      <c r="H3" s="55"/>
    </row>
    <row r="4" spans="1:8" ht="15" customHeight="1" x14ac:dyDescent="0.2">
      <c r="A4" s="55"/>
      <c r="B4" s="55"/>
      <c r="C4" s="55"/>
      <c r="D4" s="55"/>
      <c r="E4" s="55"/>
      <c r="F4" s="55"/>
      <c r="G4" s="55"/>
      <c r="H4" s="55"/>
    </row>
    <row r="5" spans="1:8" ht="15" customHeight="1" x14ac:dyDescent="0.2">
      <c r="A5" s="55"/>
      <c r="B5" s="55"/>
      <c r="C5" s="55"/>
      <c r="D5" s="55"/>
      <c r="E5" s="55"/>
      <c r="F5" s="55"/>
      <c r="G5" s="55"/>
      <c r="H5" s="55"/>
    </row>
    <row r="6" spans="1:8" ht="15" customHeight="1" x14ac:dyDescent="0.2">
      <c r="A6" s="55"/>
      <c r="B6" s="55"/>
      <c r="C6" s="55"/>
      <c r="D6" s="55"/>
      <c r="E6" s="55"/>
      <c r="F6" s="55"/>
      <c r="G6" s="55"/>
      <c r="H6" s="55"/>
    </row>
    <row r="7" spans="1:8" ht="45" customHeight="1" x14ac:dyDescent="0.7">
      <c r="A7" s="201"/>
      <c r="B7" s="201"/>
      <c r="C7" s="201"/>
      <c r="D7" s="201"/>
      <c r="E7" s="201"/>
      <c r="F7" s="201"/>
      <c r="G7" s="201"/>
      <c r="H7" s="201"/>
    </row>
    <row r="8" spans="1:8" ht="15" customHeight="1" x14ac:dyDescent="0.2">
      <c r="A8" s="55"/>
      <c r="B8" s="27"/>
      <c r="C8" s="27"/>
      <c r="D8" s="27"/>
      <c r="E8" s="27"/>
      <c r="F8" s="27"/>
      <c r="G8" s="27"/>
      <c r="H8" s="27"/>
    </row>
    <row r="9" spans="1:8" ht="15" customHeight="1" x14ac:dyDescent="0.2">
      <c r="A9" s="55"/>
      <c r="B9" s="27"/>
      <c r="C9" s="27"/>
      <c r="D9" s="27"/>
      <c r="E9" s="27"/>
      <c r="F9" s="27"/>
      <c r="G9" s="27"/>
      <c r="H9" s="27"/>
    </row>
    <row r="10" spans="1:8" ht="15" customHeight="1" x14ac:dyDescent="0.2">
      <c r="A10" s="55"/>
      <c r="B10" s="27"/>
      <c r="C10" s="27"/>
      <c r="D10" s="27"/>
      <c r="E10" s="27"/>
      <c r="F10" s="27"/>
      <c r="G10" s="27"/>
      <c r="H10" s="27"/>
    </row>
    <row r="11" spans="1:8" ht="15" customHeight="1" x14ac:dyDescent="0.2">
      <c r="A11" s="55"/>
      <c r="B11" s="27"/>
      <c r="C11" s="27"/>
      <c r="D11" s="27"/>
      <c r="E11" s="27"/>
      <c r="F11" s="27"/>
      <c r="G11" s="27"/>
      <c r="H11" s="27"/>
    </row>
    <row r="12" spans="1:8" s="3" customFormat="1" ht="19.899999999999999" customHeight="1" x14ac:dyDescent="0.2">
      <c r="A12" s="55"/>
      <c r="B12" s="27"/>
      <c r="C12" s="27"/>
      <c r="D12" s="27"/>
      <c r="E12" s="27"/>
      <c r="F12" s="27"/>
      <c r="G12" s="27"/>
      <c r="H12" s="27"/>
    </row>
    <row r="13" spans="1:8" s="3" customFormat="1" ht="19.899999999999999" customHeight="1" x14ac:dyDescent="0.2">
      <c r="A13" s="55"/>
      <c r="B13" s="27"/>
      <c r="C13" s="27"/>
      <c r="D13" s="27"/>
      <c r="E13" s="27"/>
      <c r="F13" s="27"/>
      <c r="G13" s="27"/>
      <c r="H13" s="27"/>
    </row>
    <row r="14" spans="1:8" s="3" customFormat="1" ht="19.899999999999999" customHeight="1" x14ac:dyDescent="0.2">
      <c r="A14" s="70"/>
      <c r="B14" s="38" t="s">
        <v>84</v>
      </c>
      <c r="C14" s="38"/>
      <c r="D14" s="38"/>
      <c r="E14" s="39"/>
      <c r="F14" s="39"/>
      <c r="G14" s="32"/>
      <c r="H14" s="33"/>
    </row>
    <row r="15" spans="1:8" s="3" customFormat="1" ht="19.899999999999999" customHeight="1" x14ac:dyDescent="0.2">
      <c r="A15" s="70"/>
      <c r="B15" s="203" t="s">
        <v>70</v>
      </c>
      <c r="C15" s="203"/>
      <c r="D15" s="203"/>
      <c r="E15" s="103"/>
      <c r="F15" s="103"/>
      <c r="G15" s="17">
        <v>0</v>
      </c>
      <c r="H15" s="33"/>
    </row>
    <row r="16" spans="1:8" s="3" customFormat="1" ht="19.899999999999999" customHeight="1" x14ac:dyDescent="0.2">
      <c r="A16" s="70"/>
      <c r="B16" s="203" t="s">
        <v>53</v>
      </c>
      <c r="C16" s="203"/>
      <c r="D16" s="203"/>
      <c r="E16" s="103"/>
      <c r="F16" s="103"/>
      <c r="G16" s="18">
        <v>0</v>
      </c>
      <c r="H16" s="33"/>
    </row>
    <row r="17" spans="1:8" ht="15" customHeight="1" x14ac:dyDescent="0.2">
      <c r="A17" s="70"/>
      <c r="B17" s="203" t="s">
        <v>54</v>
      </c>
      <c r="C17" s="203"/>
      <c r="D17" s="203"/>
      <c r="E17" s="103"/>
      <c r="F17" s="103"/>
      <c r="G17" s="18">
        <v>0</v>
      </c>
      <c r="H17" s="33"/>
    </row>
    <row r="18" spans="1:8" s="4" customFormat="1" ht="9.9499999999999993" customHeight="1" x14ac:dyDescent="0.2">
      <c r="A18" s="70"/>
      <c r="B18" s="208"/>
      <c r="C18" s="208"/>
      <c r="D18" s="208"/>
      <c r="E18" s="103"/>
      <c r="F18" s="103"/>
      <c r="G18" s="104"/>
      <c r="H18" s="33"/>
    </row>
    <row r="19" spans="1:8" s="4" customFormat="1" ht="15" customHeight="1" x14ac:dyDescent="0.2">
      <c r="A19" s="70"/>
      <c r="B19" s="203" t="s">
        <v>85</v>
      </c>
      <c r="C19" s="203"/>
      <c r="D19" s="203"/>
      <c r="E19" s="36"/>
      <c r="F19" s="35"/>
      <c r="G19" s="105">
        <f>+G15*G16*G17</f>
        <v>0</v>
      </c>
      <c r="H19" s="33"/>
    </row>
    <row r="20" spans="1:8" s="4" customFormat="1" ht="9.9499999999999993" customHeight="1" x14ac:dyDescent="0.2">
      <c r="A20" s="70"/>
      <c r="B20" s="204"/>
      <c r="C20" s="204"/>
      <c r="D20" s="204"/>
      <c r="E20" s="36"/>
      <c r="F20" s="36"/>
      <c r="G20" s="37"/>
      <c r="H20" s="33"/>
    </row>
    <row r="21" spans="1:8" s="4" customFormat="1" ht="15" customHeight="1" x14ac:dyDescent="0.2">
      <c r="A21" s="70"/>
      <c r="B21" s="38" t="s">
        <v>14</v>
      </c>
      <c r="C21" s="38"/>
      <c r="D21" s="38"/>
      <c r="E21" s="39" t="s">
        <v>5</v>
      </c>
      <c r="F21" s="39"/>
      <c r="G21" s="32" t="s">
        <v>6</v>
      </c>
      <c r="H21" s="33"/>
    </row>
    <row r="22" spans="1:8" s="4" customFormat="1" ht="15" customHeight="1" x14ac:dyDescent="0.2">
      <c r="A22" s="70"/>
      <c r="B22" s="204" t="s">
        <v>91</v>
      </c>
      <c r="C22" s="204"/>
      <c r="D22" s="205"/>
      <c r="E22" s="14">
        <v>9.5000000000000001E-2</v>
      </c>
      <c r="F22" s="106"/>
      <c r="G22" s="40">
        <f>IF(G19*E22&gt;21002.6,21002.6,G19*E22)</f>
        <v>0</v>
      </c>
      <c r="H22" s="107"/>
    </row>
    <row r="23" spans="1:8" s="4" customFormat="1" ht="15" customHeight="1" x14ac:dyDescent="0.2">
      <c r="A23" s="70"/>
      <c r="B23" s="204" t="s">
        <v>61</v>
      </c>
      <c r="C23" s="204"/>
      <c r="D23" s="205"/>
      <c r="E23" s="16">
        <v>1.32E-2</v>
      </c>
      <c r="F23" s="108"/>
      <c r="G23" s="40">
        <f>+G19*E23</f>
        <v>0</v>
      </c>
      <c r="H23" s="109"/>
    </row>
    <row r="24" spans="1:8" s="4" customFormat="1" ht="15" customHeight="1" x14ac:dyDescent="0.2">
      <c r="A24" s="70"/>
      <c r="B24" s="204" t="s">
        <v>62</v>
      </c>
      <c r="C24" s="204"/>
      <c r="D24" s="205"/>
      <c r="E24" s="14">
        <v>5.5E-2</v>
      </c>
      <c r="F24" s="106"/>
      <c r="G24" s="40">
        <f>+G19*E24</f>
        <v>0</v>
      </c>
      <c r="H24" s="42"/>
    </row>
    <row r="25" spans="1:8" s="4" customFormat="1" ht="9.9499999999999993" customHeight="1" x14ac:dyDescent="0.2">
      <c r="A25" s="70"/>
      <c r="B25" s="204"/>
      <c r="C25" s="204"/>
      <c r="D25" s="204"/>
      <c r="E25" s="45"/>
      <c r="F25" s="45"/>
      <c r="G25" s="46"/>
      <c r="H25" s="48"/>
    </row>
    <row r="26" spans="1:8" s="4" customFormat="1" ht="15" customHeight="1" x14ac:dyDescent="0.2">
      <c r="A26" s="55"/>
      <c r="B26" s="38" t="s">
        <v>15</v>
      </c>
      <c r="C26" s="38"/>
      <c r="D26" s="38"/>
      <c r="E26" s="30"/>
      <c r="F26" s="30"/>
      <c r="G26" s="32" t="s">
        <v>6</v>
      </c>
      <c r="H26" s="48"/>
    </row>
    <row r="27" spans="1:8" s="4" customFormat="1" ht="15" customHeight="1" x14ac:dyDescent="0.2">
      <c r="A27" s="55"/>
      <c r="B27" s="203" t="s">
        <v>2</v>
      </c>
      <c r="C27" s="203"/>
      <c r="D27" s="203"/>
      <c r="E27" s="49"/>
      <c r="F27" s="49"/>
      <c r="G27" s="12">
        <v>0</v>
      </c>
      <c r="H27" s="48"/>
    </row>
    <row r="28" spans="1:8" s="4" customFormat="1" ht="15" customHeight="1" x14ac:dyDescent="0.2">
      <c r="A28" s="55"/>
      <c r="B28" s="203" t="s">
        <v>3</v>
      </c>
      <c r="C28" s="203"/>
      <c r="D28" s="203"/>
      <c r="E28" s="49"/>
      <c r="F28" s="49"/>
      <c r="G28" s="12">
        <v>0</v>
      </c>
      <c r="H28" s="51"/>
    </row>
    <row r="29" spans="1:8" s="4" customFormat="1" ht="15" customHeight="1" x14ac:dyDescent="0.2">
      <c r="A29" s="55"/>
      <c r="B29" s="203" t="s">
        <v>4</v>
      </c>
      <c r="C29" s="203"/>
      <c r="D29" s="203"/>
      <c r="E29" s="49"/>
      <c r="F29" s="49"/>
      <c r="G29" s="12">
        <v>0</v>
      </c>
      <c r="H29" s="51"/>
    </row>
    <row r="30" spans="1:8" s="4" customFormat="1" ht="15" customHeight="1" x14ac:dyDescent="0.2">
      <c r="A30" s="55"/>
      <c r="B30" s="203" t="s">
        <v>7</v>
      </c>
      <c r="C30" s="203"/>
      <c r="D30" s="203"/>
      <c r="E30" s="52"/>
      <c r="F30" s="52"/>
      <c r="G30" s="12">
        <v>0</v>
      </c>
      <c r="H30" s="51"/>
    </row>
    <row r="31" spans="1:8" s="4" customFormat="1" ht="15" customHeight="1" x14ac:dyDescent="0.2">
      <c r="A31" s="55"/>
      <c r="B31" s="203" t="s">
        <v>8</v>
      </c>
      <c r="C31" s="203"/>
      <c r="D31" s="203"/>
      <c r="E31" s="49"/>
      <c r="F31" s="49"/>
      <c r="G31" s="12">
        <v>0</v>
      </c>
      <c r="H31" s="51"/>
    </row>
    <row r="32" spans="1:8" s="4" customFormat="1" ht="15" customHeight="1" x14ac:dyDescent="0.2">
      <c r="A32" s="55"/>
      <c r="B32" s="203" t="s">
        <v>0</v>
      </c>
      <c r="C32" s="203"/>
      <c r="D32" s="203"/>
      <c r="E32" s="49"/>
      <c r="F32" s="49"/>
      <c r="G32" s="12">
        <v>0</v>
      </c>
      <c r="H32" s="51"/>
    </row>
    <row r="33" spans="1:8" s="4" customFormat="1" ht="15" customHeight="1" x14ac:dyDescent="0.2">
      <c r="A33" s="55"/>
      <c r="B33" s="203" t="s">
        <v>59</v>
      </c>
      <c r="C33" s="203"/>
      <c r="D33" s="203"/>
      <c r="E33" s="49"/>
      <c r="F33" s="49"/>
      <c r="G33" s="12">
        <v>0</v>
      </c>
      <c r="H33" s="51"/>
    </row>
    <row r="34" spans="1:8" s="4" customFormat="1" ht="15" customHeight="1" x14ac:dyDescent="0.2">
      <c r="A34" s="55"/>
      <c r="B34" s="203" t="s">
        <v>9</v>
      </c>
      <c r="C34" s="203"/>
      <c r="D34" s="203"/>
      <c r="E34" s="53"/>
      <c r="F34" s="53"/>
      <c r="G34" s="12">
        <v>0</v>
      </c>
      <c r="H34" s="51"/>
    </row>
    <row r="35" spans="1:8" s="4" customFormat="1" ht="15" customHeight="1" x14ac:dyDescent="0.2">
      <c r="A35" s="55"/>
      <c r="B35" s="203" t="s">
        <v>10</v>
      </c>
      <c r="C35" s="203"/>
      <c r="D35" s="203"/>
      <c r="E35" s="53"/>
      <c r="F35" s="53"/>
      <c r="G35" s="12">
        <v>0</v>
      </c>
      <c r="H35" s="51"/>
    </row>
    <row r="36" spans="1:8" s="4" customFormat="1" ht="15" customHeight="1" x14ac:dyDescent="0.2">
      <c r="A36" s="55"/>
      <c r="B36" s="203" t="s">
        <v>11</v>
      </c>
      <c r="C36" s="203"/>
      <c r="D36" s="203"/>
      <c r="E36" s="52"/>
      <c r="F36" s="52"/>
      <c r="G36" s="12">
        <v>0</v>
      </c>
      <c r="H36" s="51"/>
    </row>
    <row r="37" spans="1:8" s="4" customFormat="1" ht="15" customHeight="1" x14ac:dyDescent="0.2">
      <c r="A37" s="55"/>
      <c r="B37" s="203" t="s">
        <v>92</v>
      </c>
      <c r="C37" s="203"/>
      <c r="D37" s="203"/>
      <c r="E37" s="53"/>
      <c r="F37" s="53"/>
      <c r="G37" s="12">
        <v>0</v>
      </c>
      <c r="H37" s="51"/>
    </row>
    <row r="38" spans="1:8" s="4" customFormat="1" ht="15" customHeight="1" x14ac:dyDescent="0.2">
      <c r="A38" s="55"/>
      <c r="B38" s="207" t="s">
        <v>12</v>
      </c>
      <c r="C38" s="207"/>
      <c r="D38" s="207"/>
      <c r="E38" s="53"/>
      <c r="F38" s="53"/>
      <c r="G38" s="12">
        <v>0</v>
      </c>
      <c r="H38" s="51"/>
    </row>
    <row r="39" spans="1:8" s="4" customFormat="1" ht="15" customHeight="1" x14ac:dyDescent="0.2">
      <c r="A39" s="55"/>
      <c r="B39" s="207" t="s">
        <v>13</v>
      </c>
      <c r="C39" s="207"/>
      <c r="D39" s="207"/>
      <c r="E39" s="53"/>
      <c r="F39" s="53"/>
      <c r="G39" s="12">
        <v>0</v>
      </c>
      <c r="H39" s="29"/>
    </row>
    <row r="40" spans="1:8" ht="9.9499999999999993" customHeight="1" x14ac:dyDescent="0.2">
      <c r="A40" s="55"/>
      <c r="B40" s="29"/>
      <c r="C40" s="29"/>
      <c r="D40" s="29"/>
      <c r="E40" s="29"/>
      <c r="F40" s="29"/>
      <c r="G40" s="29"/>
      <c r="H40" s="29"/>
    </row>
    <row r="41" spans="1:8" ht="15" customHeight="1" x14ac:dyDescent="0.2">
      <c r="A41" s="55"/>
      <c r="B41" s="38" t="s">
        <v>55</v>
      </c>
      <c r="C41" s="38"/>
      <c r="D41" s="38"/>
      <c r="E41" s="32"/>
      <c r="F41" s="32"/>
      <c r="G41" s="54">
        <f>SUM(G19:G39)</f>
        <v>0</v>
      </c>
      <c r="H41" s="27"/>
    </row>
    <row r="42" spans="1:8" ht="9.9499999999999993" customHeight="1" x14ac:dyDescent="0.2">
      <c r="A42" s="55"/>
      <c r="B42" s="55"/>
      <c r="C42" s="55"/>
      <c r="D42" s="55"/>
      <c r="E42" s="55"/>
      <c r="F42" s="55"/>
      <c r="G42" s="55"/>
      <c r="H42" s="55"/>
    </row>
    <row r="43" spans="1:8" ht="15" customHeight="1" x14ac:dyDescent="0.2">
      <c r="A43" s="58"/>
      <c r="B43" s="195" t="s">
        <v>31</v>
      </c>
      <c r="C43" s="59"/>
      <c r="D43" s="59"/>
      <c r="E43" s="59"/>
      <c r="F43" s="59"/>
      <c r="G43" s="60"/>
      <c r="H43" s="111"/>
    </row>
    <row r="44" spans="1:8" ht="9.9499999999999993" customHeight="1" x14ac:dyDescent="0.2">
      <c r="A44" s="70"/>
      <c r="B44" s="63"/>
      <c r="C44" s="63"/>
      <c r="D44" s="63"/>
      <c r="E44" s="64"/>
      <c r="F44" s="64"/>
      <c r="G44" s="76"/>
      <c r="H44" s="83"/>
    </row>
    <row r="45" spans="1:8" x14ac:dyDescent="0.2">
      <c r="A45" s="70"/>
      <c r="B45" s="196" t="s">
        <v>96</v>
      </c>
      <c r="C45" s="80"/>
      <c r="D45" s="80"/>
      <c r="E45" s="64"/>
      <c r="F45" s="64"/>
      <c r="G45" s="112">
        <f>IF((G16*G17)=0,0,+G41/(G16*G17))</f>
        <v>0</v>
      </c>
      <c r="H45" s="83"/>
    </row>
    <row r="46" spans="1:8" ht="9.9499999999999993" customHeight="1" x14ac:dyDescent="0.2">
      <c r="A46" s="70"/>
      <c r="B46" s="63"/>
      <c r="C46" s="63"/>
      <c r="D46" s="63"/>
      <c r="E46" s="64"/>
      <c r="F46" s="64"/>
      <c r="G46" s="76"/>
      <c r="H46" s="83"/>
    </row>
    <row r="47" spans="1:8" x14ac:dyDescent="0.2">
      <c r="A47" s="70"/>
      <c r="B47" s="82"/>
      <c r="C47" s="82"/>
      <c r="D47" s="82"/>
      <c r="E47" s="83"/>
      <c r="F47" s="83"/>
      <c r="G47" s="83"/>
      <c r="H47" s="83"/>
    </row>
    <row r="48" spans="1:8" x14ac:dyDescent="0.2">
      <c r="A48" s="70"/>
      <c r="B48" s="82"/>
      <c r="C48" s="82"/>
      <c r="D48" s="82"/>
      <c r="E48" s="83"/>
      <c r="F48" s="83"/>
      <c r="G48" s="83"/>
      <c r="H48" s="83"/>
    </row>
    <row r="49" spans="1:8" x14ac:dyDescent="0.2">
      <c r="A49" s="70"/>
      <c r="B49" s="82"/>
      <c r="C49" s="82"/>
      <c r="D49" s="82"/>
      <c r="E49" s="83"/>
      <c r="F49" s="83"/>
      <c r="G49" s="83"/>
      <c r="H49" s="83"/>
    </row>
    <row r="50" spans="1:8" x14ac:dyDescent="0.2">
      <c r="A50" s="70"/>
      <c r="B50" s="82"/>
      <c r="C50" s="82"/>
      <c r="D50" s="82"/>
      <c r="E50" s="83"/>
      <c r="F50" s="83"/>
      <c r="G50" s="83"/>
      <c r="H50" s="83"/>
    </row>
    <row r="51" spans="1:8" x14ac:dyDescent="0.2">
      <c r="A51" s="70"/>
      <c r="B51" s="82"/>
      <c r="C51" s="82"/>
      <c r="D51" s="82"/>
      <c r="E51" s="83"/>
      <c r="F51" s="83"/>
      <c r="G51" s="83"/>
      <c r="H51" s="83"/>
    </row>
    <row r="52" spans="1:8" x14ac:dyDescent="0.2">
      <c r="A52" s="70"/>
      <c r="B52" s="59" t="s">
        <v>32</v>
      </c>
      <c r="C52" s="59"/>
      <c r="D52" s="59"/>
      <c r="E52" s="59"/>
      <c r="F52" s="59"/>
      <c r="G52" s="113" t="s">
        <v>35</v>
      </c>
      <c r="H52" s="114"/>
    </row>
    <row r="53" spans="1:8" ht="9.9499999999999993" customHeight="1" x14ac:dyDescent="0.2">
      <c r="A53" s="70"/>
      <c r="B53" s="115"/>
      <c r="C53" s="115"/>
      <c r="D53" s="115"/>
      <c r="E53" s="115"/>
      <c r="F53" s="115"/>
      <c r="G53" s="115"/>
      <c r="H53" s="114"/>
    </row>
    <row r="54" spans="1:8" x14ac:dyDescent="0.2">
      <c r="A54" s="70"/>
      <c r="B54" s="85" t="s">
        <v>38</v>
      </c>
      <c r="C54" s="85"/>
      <c r="D54" s="85"/>
      <c r="E54" s="85"/>
      <c r="F54" s="85"/>
      <c r="G54" s="86">
        <f>+G16*G17</f>
        <v>0</v>
      </c>
      <c r="H54" s="55"/>
    </row>
    <row r="55" spans="1:8" ht="25.5" x14ac:dyDescent="0.2">
      <c r="A55" s="70"/>
      <c r="B55" s="63" t="s">
        <v>19</v>
      </c>
      <c r="C55" s="87" t="s">
        <v>20</v>
      </c>
      <c r="D55" s="87" t="s">
        <v>51</v>
      </c>
      <c r="E55" s="64" t="s">
        <v>33</v>
      </c>
      <c r="F55" s="116"/>
      <c r="G55" s="64"/>
      <c r="H55" s="55"/>
    </row>
    <row r="56" spans="1:8" x14ac:dyDescent="0.2">
      <c r="A56" s="70"/>
      <c r="B56" s="67" t="s">
        <v>36</v>
      </c>
      <c r="C56" s="100">
        <v>0</v>
      </c>
      <c r="D56" s="88"/>
      <c r="E56" s="102">
        <f>+C56*G16</f>
        <v>0</v>
      </c>
      <c r="F56" s="116"/>
      <c r="G56" s="64"/>
      <c r="H56" s="120"/>
    </row>
    <row r="57" spans="1:8" x14ac:dyDescent="0.2">
      <c r="A57" s="70"/>
      <c r="B57" s="67" t="s">
        <v>2</v>
      </c>
      <c r="C57" s="100">
        <v>0</v>
      </c>
      <c r="D57" s="88"/>
      <c r="E57" s="102">
        <f t="shared" ref="E57:E60" si="0">+C57*G17</f>
        <v>0</v>
      </c>
      <c r="F57" s="116"/>
      <c r="G57" s="64"/>
      <c r="H57" s="120"/>
    </row>
    <row r="58" spans="1:8" x14ac:dyDescent="0.2">
      <c r="A58" s="70"/>
      <c r="B58" s="67" t="s">
        <v>10</v>
      </c>
      <c r="C58" s="100">
        <v>0</v>
      </c>
      <c r="D58" s="88"/>
      <c r="E58" s="102">
        <f t="shared" si="0"/>
        <v>0</v>
      </c>
      <c r="F58" s="116"/>
      <c r="G58" s="64"/>
      <c r="H58" s="120"/>
    </row>
    <row r="59" spans="1:8" x14ac:dyDescent="0.2">
      <c r="A59" s="70"/>
      <c r="B59" s="67" t="s">
        <v>37</v>
      </c>
      <c r="C59" s="100">
        <v>0</v>
      </c>
      <c r="D59" s="88"/>
      <c r="E59" s="102">
        <f t="shared" si="0"/>
        <v>0</v>
      </c>
      <c r="F59" s="116"/>
      <c r="G59" s="64"/>
      <c r="H59" s="120"/>
    </row>
    <row r="60" spans="1:8" x14ac:dyDescent="0.2">
      <c r="A60" s="70"/>
      <c r="B60" s="67" t="s">
        <v>97</v>
      </c>
      <c r="C60" s="100">
        <v>0</v>
      </c>
      <c r="D60" s="88"/>
      <c r="E60" s="102">
        <f t="shared" si="0"/>
        <v>0</v>
      </c>
      <c r="F60" s="116"/>
      <c r="G60" s="90"/>
      <c r="H60" s="120"/>
    </row>
    <row r="61" spans="1:8" x14ac:dyDescent="0.2">
      <c r="A61" s="70"/>
      <c r="B61" s="91" t="s">
        <v>1</v>
      </c>
      <c r="C61" s="101">
        <f>SUM(C56:C60)</f>
        <v>0</v>
      </c>
      <c r="D61" s="88"/>
      <c r="E61" s="102">
        <f>SUM(E56:E60)</f>
        <v>0</v>
      </c>
      <c r="F61" s="116"/>
      <c r="G61" s="92">
        <f>+E61*G17</f>
        <v>0</v>
      </c>
      <c r="H61" s="55"/>
    </row>
    <row r="62" spans="1:8" ht="9.9499999999999993" customHeight="1" x14ac:dyDescent="0.2">
      <c r="A62" s="70"/>
      <c r="B62" s="63"/>
      <c r="C62" s="88"/>
      <c r="D62" s="88"/>
      <c r="E62" s="88"/>
      <c r="F62" s="89"/>
      <c r="G62" s="121"/>
      <c r="H62" s="55"/>
    </row>
    <row r="63" spans="1:8" x14ac:dyDescent="0.2">
      <c r="A63" s="70"/>
      <c r="B63" s="63" t="s">
        <v>39</v>
      </c>
      <c r="C63" s="64"/>
      <c r="D63" s="64"/>
      <c r="E63" s="64"/>
      <c r="F63" s="64"/>
      <c r="G63" s="117">
        <f>+G54-G60</f>
        <v>0</v>
      </c>
      <c r="H63" s="55"/>
    </row>
    <row r="64" spans="1:8" ht="9.9499999999999993" customHeight="1" x14ac:dyDescent="0.2">
      <c r="A64" s="70"/>
      <c r="B64" s="63"/>
      <c r="C64" s="64"/>
      <c r="D64" s="64"/>
      <c r="E64" s="64"/>
      <c r="F64" s="64"/>
      <c r="G64" s="76"/>
      <c r="H64" s="55"/>
    </row>
    <row r="65" spans="1:8" x14ac:dyDescent="0.2">
      <c r="A65" s="70"/>
      <c r="B65" s="80" t="s">
        <v>65</v>
      </c>
      <c r="C65" s="64"/>
      <c r="D65" s="64"/>
      <c r="E65" s="64"/>
      <c r="F65" s="64"/>
      <c r="G65" s="112">
        <f>IF(G63=0,0,+G41/G63)</f>
        <v>0</v>
      </c>
      <c r="H65" s="55"/>
    </row>
    <row r="66" spans="1:8" ht="9.9499999999999993" customHeight="1" x14ac:dyDescent="0.2">
      <c r="A66" s="70"/>
      <c r="B66" s="80"/>
      <c r="C66" s="64"/>
      <c r="D66" s="64"/>
      <c r="E66" s="64"/>
      <c r="F66" s="64"/>
      <c r="G66" s="96"/>
      <c r="H66" s="55"/>
    </row>
    <row r="67" spans="1:8" s="4" customFormat="1" x14ac:dyDescent="0.2">
      <c r="A67" s="70"/>
      <c r="B67" s="118"/>
      <c r="C67" s="83"/>
      <c r="D67" s="83"/>
      <c r="E67" s="83"/>
      <c r="F67" s="83"/>
      <c r="G67" s="119"/>
      <c r="H67" s="55"/>
    </row>
    <row r="68" spans="1:8" x14ac:dyDescent="0.2">
      <c r="A68" s="55"/>
      <c r="B68" s="55"/>
      <c r="C68" s="55"/>
      <c r="D68" s="55"/>
      <c r="E68" s="55"/>
      <c r="F68" s="55"/>
      <c r="G68" s="55"/>
      <c r="H68" s="55"/>
    </row>
    <row r="69" spans="1:8" x14ac:dyDescent="0.2">
      <c r="A69" s="55"/>
      <c r="B69" s="55"/>
      <c r="C69" s="55"/>
      <c r="D69" s="55"/>
      <c r="E69" s="55"/>
      <c r="F69" s="55"/>
      <c r="G69" s="55"/>
      <c r="H69" s="55"/>
    </row>
    <row r="70" spans="1:8" x14ac:dyDescent="0.2">
      <c r="A70" s="55"/>
      <c r="B70" s="55"/>
      <c r="C70" s="55"/>
      <c r="D70" s="55"/>
      <c r="E70" s="55"/>
      <c r="F70" s="55"/>
      <c r="G70" s="55"/>
      <c r="H70" s="55"/>
    </row>
    <row r="71" spans="1:8" x14ac:dyDescent="0.2">
      <c r="A71" s="55"/>
      <c r="B71" s="55"/>
      <c r="C71" s="55"/>
      <c r="D71" s="55"/>
      <c r="E71" s="55"/>
      <c r="F71" s="55"/>
      <c r="G71" s="55"/>
      <c r="H71" s="55"/>
    </row>
    <row r="72" spans="1:8" s="4" customFormat="1" x14ac:dyDescent="0.2">
      <c r="A72" s="55"/>
      <c r="B72" s="55"/>
      <c r="C72" s="55"/>
      <c r="D72" s="55"/>
      <c r="E72" s="55"/>
      <c r="F72" s="55"/>
      <c r="G72" s="55"/>
      <c r="H72" s="55"/>
    </row>
    <row r="73" spans="1:8" x14ac:dyDescent="0.2">
      <c r="A73" s="55"/>
      <c r="B73" s="55"/>
      <c r="C73" s="55"/>
      <c r="D73" s="55"/>
      <c r="E73" s="55"/>
      <c r="F73" s="55"/>
      <c r="G73" s="55"/>
      <c r="H73" s="55"/>
    </row>
    <row r="74" spans="1:8" x14ac:dyDescent="0.2">
      <c r="A74" s="55"/>
      <c r="B74" s="22"/>
      <c r="C74" s="22"/>
      <c r="D74" s="22"/>
      <c r="E74" s="55"/>
      <c r="F74" s="55"/>
      <c r="G74" s="55"/>
      <c r="H74" s="55"/>
    </row>
    <row r="75" spans="1:8" x14ac:dyDescent="0.2">
      <c r="A75" s="55"/>
      <c r="B75" s="22"/>
      <c r="C75" s="22"/>
      <c r="D75" s="22"/>
      <c r="E75" s="55"/>
      <c r="F75" s="55"/>
      <c r="G75" s="55"/>
      <c r="H75" s="55"/>
    </row>
    <row r="76" spans="1:8" x14ac:dyDescent="0.2">
      <c r="A76" s="55"/>
      <c r="B76" s="22"/>
      <c r="C76" s="22"/>
      <c r="D76" s="22"/>
      <c r="E76" s="55"/>
      <c r="F76" s="55"/>
      <c r="G76" s="55"/>
      <c r="H76" s="55"/>
    </row>
    <row r="77" spans="1:8" x14ac:dyDescent="0.2">
      <c r="A77" s="55"/>
      <c r="B77" s="55"/>
      <c r="C77" s="55"/>
      <c r="D77" s="55"/>
      <c r="E77" s="55"/>
      <c r="F77" s="55"/>
      <c r="G77" s="55"/>
      <c r="H77" s="55"/>
    </row>
    <row r="78" spans="1:8" x14ac:dyDescent="0.2">
      <c r="A78" s="55"/>
      <c r="B78" s="55"/>
      <c r="C78" s="55"/>
      <c r="D78" s="55"/>
      <c r="E78" s="55"/>
      <c r="F78" s="55"/>
      <c r="G78" s="55"/>
      <c r="H78" s="55"/>
    </row>
  </sheetData>
  <sheetProtection algorithmName="SHA-512" hashValue="VDORgSjisMHQhLvyZXN0Uuwk3qLJYsbt9rhKuGHyg6OtrLBGgTmM5YoYqL/xmJ8eOtaY+GfLp8seY2pvEH3AMQ==" saltValue="7WLi7a5Zi+VZyEARucOpwQ==" spinCount="100000" sheet="1" objects="1" scenarios="1"/>
  <protectedRanges>
    <protectedRange sqref="G44:G46 G56:G62" name="Range4_1_2"/>
  </protectedRanges>
  <mergeCells count="24">
    <mergeCell ref="B39:D39"/>
    <mergeCell ref="A7:H7"/>
    <mergeCell ref="B33:D33"/>
    <mergeCell ref="B34:D34"/>
    <mergeCell ref="B35:D35"/>
    <mergeCell ref="B36:D36"/>
    <mergeCell ref="B37:D37"/>
    <mergeCell ref="B38:D38"/>
    <mergeCell ref="B27:D27"/>
    <mergeCell ref="B28:D28"/>
    <mergeCell ref="B29:D29"/>
    <mergeCell ref="B30:D30"/>
    <mergeCell ref="B31:D31"/>
    <mergeCell ref="B32:D32"/>
    <mergeCell ref="B22:D22"/>
    <mergeCell ref="B23:D23"/>
    <mergeCell ref="B24:D24"/>
    <mergeCell ref="B25:D25"/>
    <mergeCell ref="B15:D15"/>
    <mergeCell ref="B16:D16"/>
    <mergeCell ref="B17:D17"/>
    <mergeCell ref="B18:D18"/>
    <mergeCell ref="B19:D19"/>
    <mergeCell ref="B20:D20"/>
  </mergeCells>
  <dataValidations disablePrompts="1" count="2">
    <dataValidation operator="greaterThan" allowBlank="1" showInputMessage="1" showErrorMessage="1" errorTitle="Error" error="Positive numbers only." sqref="G61" xr:uid="{10335862-C9BA-4E2E-A34C-2AF77B511E01}"/>
    <dataValidation type="whole" operator="greaterThan" allowBlank="1" showInputMessage="1" showErrorMessage="1" errorTitle="Error" error="Positive numbers only." sqref="G55:G60" xr:uid="{2243685C-F7E7-4DC1-97A5-52EB0A1B248F}">
      <formula1>0</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&amp;L&amp;10Westpac Banking Corporation ABN 33 007 457 141&amp;R&amp;10&amp;A</oddFooter>
  </headerFooter>
  <rowBreaks count="1" manualBreakCount="1">
    <brk id="4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5002B"/>
  </sheetPr>
  <dimension ref="A1:L57"/>
  <sheetViews>
    <sheetView showGridLines="0" showRowColHeaders="0" zoomScaleNormal="100" workbookViewId="0"/>
  </sheetViews>
  <sheetFormatPr defaultRowHeight="14.25" x14ac:dyDescent="0.2"/>
  <cols>
    <col min="1" max="1" width="7.625" customWidth="1"/>
    <col min="2" max="2" width="1.625" customWidth="1"/>
    <col min="3" max="3" width="19.25" style="4" bestFit="1" customWidth="1"/>
    <col min="4" max="4" width="12.625" customWidth="1"/>
    <col min="5" max="5" width="12.625" style="4" customWidth="1"/>
    <col min="6" max="6" width="1.625" style="4" customWidth="1"/>
    <col min="7" max="7" width="12.625" style="4" customWidth="1"/>
    <col min="8" max="8" width="1.625" customWidth="1"/>
    <col min="9" max="9" width="12.625" customWidth="1"/>
    <col min="10" max="10" width="1.625" customWidth="1"/>
    <col min="11" max="11" width="7.625" customWidth="1"/>
    <col min="14" max="14" width="8.875" customWidth="1"/>
  </cols>
  <sheetData>
    <row r="1" spans="1:12" ht="15" customHeight="1" x14ac:dyDescent="0.2">
      <c r="A1" s="55"/>
      <c r="B1" s="55"/>
      <c r="C1" s="55"/>
      <c r="D1" s="55"/>
      <c r="E1" s="55"/>
      <c r="F1" s="55"/>
      <c r="G1" s="55"/>
      <c r="H1" s="55"/>
      <c r="I1" s="55"/>
      <c r="J1" s="55"/>
      <c r="K1" s="55"/>
      <c r="L1" s="55"/>
    </row>
    <row r="2" spans="1:12" ht="15" customHeight="1" x14ac:dyDescent="0.2">
      <c r="A2" s="55"/>
      <c r="B2" s="55"/>
      <c r="C2" s="55"/>
      <c r="D2" s="55"/>
      <c r="E2" s="55"/>
      <c r="F2" s="55"/>
      <c r="G2" s="55"/>
      <c r="H2" s="55"/>
      <c r="I2" s="55"/>
      <c r="J2" s="55"/>
      <c r="K2" s="55"/>
      <c r="L2" s="55"/>
    </row>
    <row r="3" spans="1:12" ht="15" customHeight="1" x14ac:dyDescent="0.2">
      <c r="A3" s="55"/>
      <c r="B3" s="55"/>
      <c r="C3" s="55"/>
      <c r="D3" s="55"/>
      <c r="E3" s="55"/>
      <c r="F3" s="55"/>
      <c r="G3" s="55"/>
      <c r="H3" s="55"/>
      <c r="I3" s="55"/>
      <c r="J3" s="55"/>
      <c r="K3" s="55"/>
      <c r="L3" s="55"/>
    </row>
    <row r="4" spans="1:12" ht="15" customHeight="1" x14ac:dyDescent="0.2">
      <c r="A4" s="55"/>
      <c r="B4" s="55"/>
      <c r="C4" s="55"/>
      <c r="D4" s="55"/>
      <c r="E4" s="55"/>
      <c r="F4" s="55"/>
      <c r="G4" s="55"/>
      <c r="H4" s="55"/>
      <c r="I4" s="55"/>
      <c r="J4" s="55"/>
      <c r="K4" s="55"/>
      <c r="L4" s="55"/>
    </row>
    <row r="5" spans="1:12" ht="15" customHeight="1" x14ac:dyDescent="0.2">
      <c r="A5" s="55"/>
      <c r="B5" s="55"/>
      <c r="C5" s="55"/>
      <c r="D5" s="55"/>
      <c r="E5" s="55"/>
      <c r="F5" s="55"/>
      <c r="G5" s="55"/>
      <c r="H5" s="55"/>
      <c r="I5" s="55"/>
      <c r="J5" s="55"/>
      <c r="K5" s="55"/>
      <c r="L5" s="55"/>
    </row>
    <row r="6" spans="1:12" s="4" customFormat="1" ht="15" customHeight="1" x14ac:dyDescent="0.2">
      <c r="A6" s="55"/>
      <c r="B6" s="55"/>
      <c r="C6" s="55"/>
      <c r="D6" s="55"/>
      <c r="E6" s="55"/>
      <c r="F6" s="55"/>
      <c r="G6" s="55"/>
      <c r="H6" s="55"/>
      <c r="I6" s="55"/>
      <c r="J6" s="55"/>
      <c r="K6" s="55"/>
      <c r="L6" s="55"/>
    </row>
    <row r="7" spans="1:12" s="4" customFormat="1" ht="45" customHeight="1" x14ac:dyDescent="0.7">
      <c r="A7" s="55"/>
      <c r="B7" s="56"/>
      <c r="C7" s="56"/>
      <c r="D7" s="55"/>
      <c r="E7" s="55"/>
      <c r="F7" s="55"/>
      <c r="G7" s="55"/>
      <c r="H7" s="55"/>
      <c r="I7" s="55"/>
      <c r="J7" s="55"/>
      <c r="K7" s="55"/>
      <c r="L7" s="55"/>
    </row>
    <row r="8" spans="1:12" s="4" customFormat="1" ht="15" customHeight="1" x14ac:dyDescent="0.75">
      <c r="A8" s="55"/>
      <c r="B8" s="122"/>
      <c r="C8" s="122"/>
      <c r="D8" s="55"/>
      <c r="E8" s="55"/>
      <c r="F8" s="55"/>
      <c r="G8" s="55"/>
      <c r="H8" s="55"/>
      <c r="I8" s="55"/>
      <c r="J8" s="55"/>
      <c r="K8" s="55"/>
      <c r="L8" s="55"/>
    </row>
    <row r="9" spans="1:12" s="4" customFormat="1" ht="15" customHeight="1" x14ac:dyDescent="0.75">
      <c r="A9" s="55"/>
      <c r="B9" s="122"/>
      <c r="C9" s="122"/>
      <c r="D9" s="55"/>
      <c r="E9" s="55"/>
      <c r="F9" s="55"/>
      <c r="G9" s="55"/>
      <c r="H9" s="55"/>
      <c r="I9" s="55"/>
      <c r="J9" s="55"/>
      <c r="K9" s="55"/>
      <c r="L9" s="55"/>
    </row>
    <row r="10" spans="1:12" s="3" customFormat="1" ht="20.100000000000001" customHeight="1" x14ac:dyDescent="0.2">
      <c r="A10" s="123"/>
      <c r="B10" s="124"/>
      <c r="C10" s="124"/>
      <c r="D10" s="48"/>
      <c r="E10" s="48"/>
      <c r="F10" s="48"/>
      <c r="G10" s="48"/>
      <c r="H10" s="48"/>
      <c r="I10" s="48"/>
      <c r="J10" s="48"/>
      <c r="K10" s="123"/>
      <c r="L10" s="123"/>
    </row>
    <row r="11" spans="1:12" s="3" customFormat="1" ht="30" customHeight="1" x14ac:dyDescent="0.2">
      <c r="A11" s="123"/>
      <c r="B11" s="125"/>
      <c r="C11" s="125"/>
      <c r="D11" s="126" t="s">
        <v>56</v>
      </c>
      <c r="E11" s="126" t="s">
        <v>56</v>
      </c>
      <c r="F11" s="126"/>
      <c r="G11" s="126" t="s">
        <v>43</v>
      </c>
      <c r="H11" s="126"/>
      <c r="I11" s="187" t="s">
        <v>76</v>
      </c>
      <c r="J11" s="126"/>
      <c r="K11" s="123"/>
      <c r="L11" s="123"/>
    </row>
    <row r="12" spans="1:12" s="3" customFormat="1" ht="20.100000000000001" customHeight="1" x14ac:dyDescent="0.2">
      <c r="A12" s="123"/>
      <c r="B12" s="127"/>
      <c r="C12" s="127"/>
      <c r="D12" s="128"/>
      <c r="E12" s="128"/>
      <c r="F12" s="128"/>
      <c r="G12" s="128"/>
      <c r="H12" s="128"/>
      <c r="I12" s="153" t="s">
        <v>58</v>
      </c>
      <c r="J12" s="128"/>
      <c r="K12" s="123"/>
      <c r="L12" s="123"/>
    </row>
    <row r="13" spans="1:12" s="3" customFormat="1" ht="10.15" customHeight="1" x14ac:dyDescent="0.2">
      <c r="A13" s="123"/>
      <c r="B13" s="127"/>
      <c r="C13" s="127"/>
      <c r="D13" s="128"/>
      <c r="E13" s="128"/>
      <c r="F13" s="128"/>
      <c r="G13" s="128"/>
      <c r="H13" s="128"/>
      <c r="I13" s="129"/>
      <c r="J13" s="128"/>
      <c r="K13" s="123"/>
      <c r="L13" s="123"/>
    </row>
    <row r="14" spans="1:12" s="3" customFormat="1" ht="20.100000000000001" customHeight="1" x14ac:dyDescent="0.2">
      <c r="A14" s="123"/>
      <c r="B14" s="130" t="s">
        <v>45</v>
      </c>
      <c r="C14" s="127"/>
      <c r="D14" s="131"/>
      <c r="E14" s="131"/>
      <c r="F14" s="128"/>
      <c r="G14" s="128"/>
      <c r="H14" s="128"/>
      <c r="I14" s="154">
        <v>0</v>
      </c>
      <c r="J14" s="128"/>
      <c r="K14" s="123"/>
      <c r="L14" s="123"/>
    </row>
    <row r="15" spans="1:12" s="3" customFormat="1" ht="20.100000000000001" customHeight="1" x14ac:dyDescent="0.2">
      <c r="A15" s="123"/>
      <c r="B15" s="127"/>
      <c r="C15" s="127"/>
      <c r="D15" s="128"/>
      <c r="E15" s="128" t="s">
        <v>56</v>
      </c>
      <c r="F15" s="128"/>
      <c r="G15" s="128" t="s">
        <v>43</v>
      </c>
      <c r="H15" s="128"/>
      <c r="I15" s="128" t="s">
        <v>57</v>
      </c>
      <c r="J15" s="128"/>
      <c r="K15" s="123"/>
      <c r="L15" s="123"/>
    </row>
    <row r="16" spans="1:12" s="3" customFormat="1" ht="19.899999999999999" customHeight="1" x14ac:dyDescent="0.2">
      <c r="A16" s="123"/>
      <c r="B16" s="36" t="s">
        <v>44</v>
      </c>
      <c r="C16" s="132"/>
      <c r="D16" s="133"/>
      <c r="E16" s="155">
        <v>0</v>
      </c>
      <c r="F16" s="46"/>
      <c r="G16" s="134" t="str">
        <f>IF(E16&gt;0,E16/E16,"N/A")</f>
        <v>N/A</v>
      </c>
      <c r="H16" s="131"/>
      <c r="I16" s="135" t="str">
        <f>IF(I14&gt;0,+E16/I14,"N/A")</f>
        <v>N/A</v>
      </c>
      <c r="J16" s="136"/>
      <c r="K16" s="137"/>
      <c r="L16" s="123"/>
    </row>
    <row r="17" spans="1:12" s="3" customFormat="1" ht="19.899999999999999" customHeight="1" x14ac:dyDescent="0.2">
      <c r="A17" s="123"/>
      <c r="B17" s="138" t="s">
        <v>68</v>
      </c>
      <c r="C17" s="132"/>
      <c r="D17" s="136"/>
      <c r="E17" s="136"/>
      <c r="F17" s="136"/>
      <c r="G17" s="139"/>
      <c r="H17" s="136"/>
      <c r="I17" s="136"/>
      <c r="J17" s="136"/>
      <c r="K17" s="123"/>
      <c r="L17" s="123"/>
    </row>
    <row r="18" spans="1:12" s="3" customFormat="1" ht="19.899999999999999" customHeight="1" x14ac:dyDescent="0.2">
      <c r="A18" s="123"/>
      <c r="B18" s="132"/>
      <c r="C18" s="130" t="s">
        <v>40</v>
      </c>
      <c r="D18" s="155">
        <v>0</v>
      </c>
      <c r="E18" s="136"/>
      <c r="F18" s="136"/>
      <c r="G18" s="139"/>
      <c r="H18" s="136"/>
      <c r="I18" s="136"/>
      <c r="J18" s="136"/>
      <c r="K18" s="137"/>
      <c r="L18" s="123"/>
    </row>
    <row r="19" spans="1:12" s="3" customFormat="1" ht="19.899999999999999" customHeight="1" x14ac:dyDescent="0.2">
      <c r="A19" s="123"/>
      <c r="B19" s="132"/>
      <c r="C19" s="130" t="s">
        <v>50</v>
      </c>
      <c r="D19" s="155">
        <v>0</v>
      </c>
      <c r="E19" s="136"/>
      <c r="F19" s="136"/>
      <c r="G19" s="139"/>
      <c r="H19" s="136"/>
      <c r="I19" s="136"/>
      <c r="J19" s="136"/>
      <c r="K19" s="137"/>
      <c r="L19" s="123"/>
    </row>
    <row r="20" spans="1:12" s="3" customFormat="1" ht="19.899999999999999" customHeight="1" x14ac:dyDescent="0.2">
      <c r="A20" s="123"/>
      <c r="B20" s="130"/>
      <c r="C20" s="130" t="s">
        <v>66</v>
      </c>
      <c r="D20" s="155">
        <v>0</v>
      </c>
      <c r="E20" s="130"/>
      <c r="F20" s="130"/>
      <c r="G20" s="140"/>
      <c r="H20" s="130"/>
      <c r="I20" s="130"/>
      <c r="J20" s="130"/>
      <c r="K20" s="137"/>
      <c r="L20" s="123"/>
    </row>
    <row r="21" spans="1:12" s="3" customFormat="1" ht="19.899999999999999" customHeight="1" x14ac:dyDescent="0.2">
      <c r="A21" s="123"/>
      <c r="B21" s="130"/>
      <c r="C21" s="130" t="s">
        <v>41</v>
      </c>
      <c r="D21" s="155">
        <v>0</v>
      </c>
      <c r="E21" s="128" t="s">
        <v>56</v>
      </c>
      <c r="F21" s="128"/>
      <c r="G21" s="128" t="s">
        <v>43</v>
      </c>
      <c r="H21" s="128"/>
      <c r="I21" s="128" t="s">
        <v>57</v>
      </c>
      <c r="J21" s="130"/>
      <c r="K21" s="137"/>
      <c r="L21" s="123"/>
    </row>
    <row r="22" spans="1:12" s="3" customFormat="1" ht="19.899999999999999" customHeight="1" x14ac:dyDescent="0.2">
      <c r="A22" s="123"/>
      <c r="B22" s="127"/>
      <c r="C22" s="127" t="s">
        <v>41</v>
      </c>
      <c r="D22" s="155">
        <v>0</v>
      </c>
      <c r="E22" s="40">
        <f>SUM(D18:D22)</f>
        <v>0</v>
      </c>
      <c r="F22" s="46"/>
      <c r="G22" s="134" t="str">
        <f>IF(E16&gt;0,E22/E16,"N/A")</f>
        <v>N/A</v>
      </c>
      <c r="H22" s="130"/>
      <c r="I22" s="135" t="str">
        <f>IF(I14&gt;0,+E22/I14,"N/A")</f>
        <v>N/A</v>
      </c>
      <c r="J22" s="130"/>
      <c r="K22" s="137"/>
      <c r="L22" s="123"/>
    </row>
    <row r="23" spans="1:12" s="3" customFormat="1" ht="10.15" customHeight="1" x14ac:dyDescent="0.2">
      <c r="A23" s="123"/>
      <c r="B23" s="127"/>
      <c r="C23" s="127"/>
      <c r="D23" s="141"/>
      <c r="E23" s="141"/>
      <c r="F23" s="141"/>
      <c r="G23" s="128"/>
      <c r="H23" s="141"/>
      <c r="I23" s="141"/>
      <c r="J23" s="130"/>
      <c r="K23" s="123"/>
      <c r="L23" s="123"/>
    </row>
    <row r="24" spans="1:12" s="3" customFormat="1" ht="19.899999999999999" customHeight="1" x14ac:dyDescent="0.2">
      <c r="A24" s="123"/>
      <c r="B24" s="36" t="s">
        <v>78</v>
      </c>
      <c r="C24" s="132"/>
      <c r="D24" s="133"/>
      <c r="E24" s="40">
        <f>+E16-E22</f>
        <v>0</v>
      </c>
      <c r="F24" s="133"/>
      <c r="G24" s="190" t="str">
        <f>IF(E16&gt;0,E24/E16,"N/A")</f>
        <v>N/A</v>
      </c>
      <c r="H24" s="133"/>
      <c r="I24" s="135" t="str">
        <f>IF(I14&gt;0,+E24/I14,"N/A")</f>
        <v>N/A</v>
      </c>
      <c r="J24" s="130"/>
      <c r="K24" s="137"/>
      <c r="L24" s="123"/>
    </row>
    <row r="25" spans="1:12" s="3" customFormat="1" ht="10.35" customHeight="1" x14ac:dyDescent="0.2">
      <c r="A25" s="123"/>
      <c r="B25" s="132"/>
      <c r="C25" s="132"/>
      <c r="D25" s="136"/>
      <c r="E25" s="136"/>
      <c r="F25" s="136"/>
      <c r="G25" s="136"/>
      <c r="H25" s="136"/>
      <c r="I25" s="136"/>
      <c r="J25" s="130"/>
      <c r="K25" s="123"/>
      <c r="L25" s="123"/>
    </row>
    <row r="26" spans="1:12" s="3" customFormat="1" ht="19.899999999999999" customHeight="1" x14ac:dyDescent="0.2">
      <c r="A26" s="123"/>
      <c r="B26" s="138" t="s">
        <v>67</v>
      </c>
      <c r="C26" s="132"/>
      <c r="D26" s="136"/>
      <c r="E26" s="155">
        <v>0</v>
      </c>
      <c r="F26" s="136"/>
      <c r="G26" s="136"/>
      <c r="H26" s="136"/>
      <c r="I26" s="136"/>
      <c r="J26" s="130"/>
      <c r="K26" s="137"/>
      <c r="L26" s="123"/>
    </row>
    <row r="27" spans="1:12" s="3" customFormat="1" ht="10.35" customHeight="1" x14ac:dyDescent="0.2">
      <c r="A27" s="123"/>
      <c r="B27" s="132"/>
      <c r="C27" s="132"/>
      <c r="D27" s="136"/>
      <c r="E27" s="136"/>
      <c r="F27" s="136"/>
      <c r="G27" s="136"/>
      <c r="H27" s="136"/>
      <c r="I27" s="136"/>
      <c r="J27" s="130"/>
      <c r="K27" s="123"/>
      <c r="L27" s="123"/>
    </row>
    <row r="28" spans="1:12" s="3" customFormat="1" ht="19.899999999999999" customHeight="1" x14ac:dyDescent="0.2">
      <c r="A28" s="123"/>
      <c r="B28" s="36" t="s">
        <v>42</v>
      </c>
      <c r="C28" s="132"/>
      <c r="D28" s="136"/>
      <c r="E28" s="40">
        <f>+E24-E26</f>
        <v>0</v>
      </c>
      <c r="F28" s="136"/>
      <c r="G28" s="136"/>
      <c r="H28" s="136"/>
      <c r="I28" s="136"/>
      <c r="J28" s="130"/>
      <c r="K28" s="137"/>
      <c r="L28" s="123"/>
    </row>
    <row r="29" spans="1:12" s="3" customFormat="1" ht="10.15" customHeight="1" x14ac:dyDescent="0.2">
      <c r="A29" s="123"/>
      <c r="B29" s="36"/>
      <c r="C29" s="132"/>
      <c r="D29" s="136"/>
      <c r="E29" s="136"/>
      <c r="F29" s="136"/>
      <c r="G29" s="136"/>
      <c r="H29" s="136"/>
      <c r="I29" s="136"/>
      <c r="J29" s="130"/>
      <c r="K29" s="123"/>
      <c r="L29" s="123"/>
    </row>
    <row r="30" spans="1:12" s="3" customFormat="1" ht="9.9499999999999993" customHeight="1" x14ac:dyDescent="0.2">
      <c r="A30" s="123"/>
      <c r="B30" s="142"/>
      <c r="C30" s="143"/>
      <c r="D30" s="144"/>
      <c r="E30" s="144"/>
      <c r="F30" s="144"/>
      <c r="G30" s="144"/>
      <c r="H30" s="144"/>
      <c r="I30" s="144"/>
      <c r="J30" s="145"/>
      <c r="K30" s="123"/>
      <c r="L30" s="123"/>
    </row>
    <row r="31" spans="1:12" s="3" customFormat="1" ht="19.899999999999999" customHeight="1" x14ac:dyDescent="0.2">
      <c r="A31" s="123"/>
      <c r="B31" s="146" t="s">
        <v>69</v>
      </c>
      <c r="C31" s="147"/>
      <c r="D31" s="148"/>
      <c r="E31" s="148"/>
      <c r="F31" s="148"/>
      <c r="G31" s="148"/>
      <c r="H31" s="148"/>
      <c r="I31" s="148"/>
      <c r="J31" s="125"/>
      <c r="K31" s="123"/>
      <c r="L31" s="123"/>
    </row>
    <row r="32" spans="1:12" s="3" customFormat="1" ht="10.15" customHeight="1" x14ac:dyDescent="0.2">
      <c r="A32" s="123"/>
      <c r="B32" s="36"/>
      <c r="C32" s="132"/>
      <c r="D32" s="136"/>
      <c r="E32" s="136"/>
      <c r="F32" s="136"/>
      <c r="G32" s="136"/>
      <c r="H32" s="136"/>
      <c r="I32" s="136"/>
      <c r="J32" s="130"/>
      <c r="K32" s="123"/>
      <c r="L32" s="123"/>
    </row>
    <row r="33" spans="1:12" s="3" customFormat="1" ht="19.899999999999999" customHeight="1" x14ac:dyDescent="0.2">
      <c r="A33" s="123"/>
      <c r="B33" s="36" t="s">
        <v>55</v>
      </c>
      <c r="C33" s="132"/>
      <c r="D33" s="136"/>
      <c r="E33" s="40">
        <f>IF('2.1 FT cost'!D40=0,IF('2.2 PT cost'!G43=0,'2.3 Casual cost'!G41,'2.2 PT cost'!G43),'2.1 FT cost'!D40)</f>
        <v>0</v>
      </c>
      <c r="F33" s="136"/>
      <c r="G33" s="136"/>
      <c r="H33" s="136"/>
      <c r="I33" s="136"/>
      <c r="J33" s="130"/>
      <c r="K33" s="123"/>
      <c r="L33" s="123"/>
    </row>
    <row r="34" spans="1:12" s="3" customFormat="1" ht="10.15" customHeight="1" x14ac:dyDescent="0.2">
      <c r="A34" s="123"/>
      <c r="B34" s="36"/>
      <c r="C34" s="132"/>
      <c r="D34" s="136"/>
      <c r="E34" s="136"/>
      <c r="F34" s="136"/>
      <c r="G34" s="136"/>
      <c r="H34" s="136"/>
      <c r="I34" s="185"/>
      <c r="J34" s="130"/>
      <c r="K34" s="123"/>
      <c r="L34" s="123"/>
    </row>
    <row r="35" spans="1:12" s="3" customFormat="1" ht="19.899999999999999" customHeight="1" x14ac:dyDescent="0.2">
      <c r="A35" s="123"/>
      <c r="B35" s="36" t="s">
        <v>71</v>
      </c>
      <c r="C35" s="132"/>
      <c r="D35" s="136"/>
      <c r="E35" s="188" t="s">
        <v>56</v>
      </c>
      <c r="F35" s="188"/>
      <c r="G35" s="188" t="s">
        <v>35</v>
      </c>
      <c r="H35" s="188"/>
      <c r="I35" s="189" t="str">
        <f>+I12</f>
        <v>Unit name</v>
      </c>
      <c r="J35" s="130"/>
      <c r="K35" s="137"/>
      <c r="L35" s="123"/>
    </row>
    <row r="36" spans="1:12" s="3" customFormat="1" ht="10.15" customHeight="1" x14ac:dyDescent="0.2">
      <c r="A36" s="123"/>
      <c r="B36" s="36"/>
      <c r="C36" s="132"/>
      <c r="D36" s="136"/>
      <c r="E36" s="136"/>
      <c r="F36" s="136"/>
      <c r="G36" s="136"/>
      <c r="H36" s="136"/>
      <c r="I36" s="185"/>
      <c r="J36" s="130"/>
      <c r="K36" s="137"/>
      <c r="L36" s="123"/>
    </row>
    <row r="37" spans="1:12" s="3" customFormat="1" ht="19.899999999999999" customHeight="1" x14ac:dyDescent="0.2">
      <c r="A37" s="123"/>
      <c r="B37" s="36" t="s">
        <v>72</v>
      </c>
      <c r="C37" s="132"/>
      <c r="D37" s="136"/>
      <c r="E37" s="149">
        <f>IF(G24="N/A",0,+E33/G24)</f>
        <v>0</v>
      </c>
      <c r="F37" s="136"/>
      <c r="G37" s="150">
        <f>IF('4. Summary'!$D$18=0,0,+E37/'4. Summary'!$D$18)</f>
        <v>0</v>
      </c>
      <c r="H37" s="136"/>
      <c r="I37" s="150">
        <f>ROUNDUP(_xlfn.IFS(I24="N/A",0,I24=0,0,"TRUE",+E33/I24),0)</f>
        <v>0</v>
      </c>
      <c r="J37" s="130"/>
      <c r="K37" s="137"/>
      <c r="L37" s="123"/>
    </row>
    <row r="38" spans="1:12" s="3" customFormat="1" ht="15" customHeight="1" x14ac:dyDescent="0.2">
      <c r="A38" s="123"/>
      <c r="B38" s="36"/>
      <c r="C38" s="132"/>
      <c r="D38" s="136" t="s">
        <v>77</v>
      </c>
      <c r="E38" s="136"/>
      <c r="F38" s="136"/>
      <c r="G38" s="136"/>
      <c r="H38" s="136"/>
      <c r="I38" s="184"/>
      <c r="J38" s="130"/>
      <c r="K38" s="137"/>
      <c r="L38" s="123"/>
    </row>
    <row r="39" spans="1:12" s="3" customFormat="1" ht="19.899999999999999" customHeight="1" x14ac:dyDescent="0.2">
      <c r="A39" s="123"/>
      <c r="B39" s="36" t="s">
        <v>81</v>
      </c>
      <c r="C39" s="132"/>
      <c r="D39" s="186">
        <f>IF('2.1 FT cost'!D40=0,IF('2.2 PT cost'!G17=0,'2.3 Casual cost'!G17/4.33,'2.2 PT cost'!G17/4.33),'2.1. FT available hours'!G21/5/4.33)</f>
        <v>0</v>
      </c>
      <c r="E39" s="149">
        <f>IF(D39=0,0,+E37/D39)</f>
        <v>0</v>
      </c>
      <c r="F39" s="136"/>
      <c r="G39" s="150">
        <f>IF('4. Summary'!$D$18=0,0,+E39/'4. Summary'!$D$18)</f>
        <v>0</v>
      </c>
      <c r="H39" s="136"/>
      <c r="I39" s="150">
        <f>IF(D39=0,0,+I37/D39)</f>
        <v>0</v>
      </c>
      <c r="J39" s="130"/>
      <c r="K39" s="137"/>
      <c r="L39" s="123"/>
    </row>
    <row r="40" spans="1:12" s="3" customFormat="1" ht="10.15" customHeight="1" x14ac:dyDescent="0.2">
      <c r="A40" s="123"/>
      <c r="B40" s="36"/>
      <c r="C40" s="132"/>
      <c r="D40" s="136"/>
      <c r="E40" s="136"/>
      <c r="F40" s="136"/>
      <c r="G40" s="136"/>
      <c r="H40" s="136"/>
      <c r="I40" s="184"/>
      <c r="J40" s="130"/>
      <c r="K40" s="137"/>
      <c r="L40" s="123"/>
    </row>
    <row r="41" spans="1:12" s="3" customFormat="1" ht="19.899999999999999" customHeight="1" x14ac:dyDescent="0.2">
      <c r="A41" s="123"/>
      <c r="B41" s="36" t="s">
        <v>82</v>
      </c>
      <c r="C41" s="132"/>
      <c r="D41" s="186">
        <f>IF('2.1 FT cost'!D40=0,IF('2.2 PT cost'!G17=0,'2.3 Casual cost'!G17,'2.2 PT cost'!G17),'2.1. FT available hours'!G21/5)</f>
        <v>0</v>
      </c>
      <c r="E41" s="149">
        <f>IF(D41=0,0,+E37/D41)</f>
        <v>0</v>
      </c>
      <c r="F41" s="136"/>
      <c r="G41" s="150">
        <f>IF('4. Summary'!$D$18=0,0,+E41/'4. Summary'!$D$18)</f>
        <v>0</v>
      </c>
      <c r="H41" s="136"/>
      <c r="I41" s="150">
        <f>IF(D41=0,0,+I37/D41)</f>
        <v>0</v>
      </c>
      <c r="J41" s="130"/>
      <c r="K41" s="137"/>
      <c r="L41" s="123"/>
    </row>
    <row r="42" spans="1:12" s="3" customFormat="1" ht="10.15" customHeight="1" x14ac:dyDescent="0.2">
      <c r="A42" s="123"/>
      <c r="B42" s="36"/>
      <c r="C42" s="132"/>
      <c r="D42" s="136"/>
      <c r="E42" s="136"/>
      <c r="F42" s="136"/>
      <c r="G42" s="136"/>
      <c r="H42" s="136"/>
      <c r="I42" s="184"/>
      <c r="J42" s="130"/>
      <c r="K42" s="137"/>
      <c r="L42" s="123"/>
    </row>
    <row r="43" spans="1:12" s="3" customFormat="1" ht="19.899999999999999" customHeight="1" x14ac:dyDescent="0.2">
      <c r="A43" s="123"/>
      <c r="B43" s="36" t="s">
        <v>83</v>
      </c>
      <c r="C43" s="132"/>
      <c r="D43" s="186">
        <f>IF('2.1 FT cost'!D40=0,IF('2.2 PT cost'!G17=0,'2.3 Casual cost'!G17*5,'2.2 PT cost'!G17*5),'2.1. FT available hours'!G21)</f>
        <v>0</v>
      </c>
      <c r="E43" s="149">
        <f>IF(D43=0,0,+E37/D43)</f>
        <v>0</v>
      </c>
      <c r="F43" s="136"/>
      <c r="G43" s="150">
        <f>IF('4. Summary'!$D$18=0,0,+E43/'4. Summary'!$D$18)</f>
        <v>0</v>
      </c>
      <c r="H43" s="136"/>
      <c r="I43" s="150">
        <f>IF(D43=0,0,+I37/D43)</f>
        <v>0</v>
      </c>
      <c r="J43" s="130"/>
      <c r="K43" s="137"/>
      <c r="L43" s="123"/>
    </row>
    <row r="44" spans="1:12" s="3" customFormat="1" ht="10.15" customHeight="1" x14ac:dyDescent="0.2">
      <c r="A44" s="123"/>
      <c r="B44" s="132"/>
      <c r="C44" s="132"/>
      <c r="D44" s="151"/>
      <c r="E44" s="151"/>
      <c r="F44" s="151"/>
      <c r="G44" s="151"/>
      <c r="H44" s="151"/>
      <c r="I44" s="152"/>
      <c r="J44" s="130"/>
      <c r="K44" s="123"/>
      <c r="L44" s="123"/>
    </row>
    <row r="45" spans="1:12" s="3" customFormat="1" ht="19.899999999999999" customHeight="1" x14ac:dyDescent="0.2">
      <c r="A45" s="157"/>
      <c r="B45" s="143"/>
      <c r="C45" s="143"/>
      <c r="D45" s="178"/>
      <c r="E45" s="178"/>
      <c r="F45" s="178"/>
      <c r="G45" s="178"/>
      <c r="H45" s="178"/>
      <c r="I45" s="183"/>
      <c r="J45" s="145"/>
      <c r="K45" s="157"/>
      <c r="L45" s="123"/>
    </row>
    <row r="46" spans="1:12" s="3" customFormat="1" ht="19.899999999999999" customHeight="1" x14ac:dyDescent="0.2">
      <c r="A46" s="157"/>
      <c r="B46" s="143"/>
      <c r="C46" s="143"/>
      <c r="D46" s="178"/>
      <c r="E46" s="178"/>
      <c r="F46" s="178"/>
      <c r="G46" s="178"/>
      <c r="H46" s="178"/>
      <c r="I46" s="183"/>
      <c r="J46" s="145"/>
      <c r="K46" s="157"/>
      <c r="L46" s="123"/>
    </row>
    <row r="47" spans="1:12" s="3" customFormat="1" ht="19.899999999999999" customHeight="1" x14ac:dyDescent="0.2">
      <c r="A47" s="157"/>
      <c r="B47" s="143"/>
      <c r="C47" s="143"/>
      <c r="D47" s="178"/>
      <c r="E47" s="178"/>
      <c r="F47" s="178"/>
      <c r="G47" s="178"/>
      <c r="H47" s="178"/>
      <c r="I47" s="183"/>
      <c r="J47" s="145"/>
      <c r="K47" s="157"/>
      <c r="L47" s="123"/>
    </row>
    <row r="48" spans="1:12" s="3" customFormat="1" ht="19.899999999999999" customHeight="1" x14ac:dyDescent="0.2">
      <c r="A48" s="157"/>
      <c r="B48" s="143"/>
      <c r="C48" s="143"/>
      <c r="D48" s="178"/>
      <c r="E48" s="178"/>
      <c r="F48" s="178"/>
      <c r="G48" s="178"/>
      <c r="H48" s="178"/>
      <c r="I48" s="183"/>
      <c r="J48" s="145"/>
      <c r="K48" s="157"/>
      <c r="L48" s="123"/>
    </row>
    <row r="49" spans="1:12" ht="15" customHeight="1" x14ac:dyDescent="0.2">
      <c r="A49" s="21"/>
      <c r="B49" s="21"/>
      <c r="C49" s="21"/>
      <c r="D49" s="21"/>
      <c r="E49" s="21"/>
      <c r="F49" s="21"/>
      <c r="G49" s="21"/>
      <c r="H49" s="21"/>
      <c r="I49" s="21"/>
      <c r="J49" s="21"/>
      <c r="K49" s="21"/>
      <c r="L49" s="21"/>
    </row>
    <row r="50" spans="1:12" ht="15" customHeight="1" x14ac:dyDescent="0.2">
      <c r="A50" s="55"/>
      <c r="B50" s="55"/>
      <c r="C50" s="55"/>
      <c r="D50" s="55"/>
      <c r="E50" s="55"/>
      <c r="F50" s="55"/>
      <c r="G50" s="55"/>
      <c r="H50" s="55"/>
      <c r="I50" s="55"/>
      <c r="J50" s="55"/>
      <c r="K50" s="55"/>
      <c r="L50" s="55"/>
    </row>
    <row r="51" spans="1:12" ht="15" customHeight="1" x14ac:dyDescent="0.2">
      <c r="A51" s="55"/>
      <c r="B51" s="55"/>
      <c r="C51" s="55"/>
      <c r="D51" s="55"/>
      <c r="E51" s="55"/>
      <c r="F51" s="55"/>
      <c r="G51" s="55"/>
      <c r="H51" s="55"/>
      <c r="I51" s="55"/>
      <c r="J51" s="55"/>
      <c r="K51" s="55"/>
      <c r="L51" s="55"/>
    </row>
    <row r="52" spans="1:12" ht="15" customHeight="1" x14ac:dyDescent="0.2">
      <c r="A52" s="55"/>
      <c r="B52" s="55"/>
      <c r="C52" s="55"/>
      <c r="D52" s="55"/>
      <c r="E52" s="55"/>
      <c r="F52" s="55"/>
      <c r="G52" s="55"/>
      <c r="H52" s="55"/>
      <c r="I52" s="55"/>
      <c r="J52" s="55"/>
      <c r="K52" s="55"/>
      <c r="L52" s="55"/>
    </row>
    <row r="53" spans="1:12" x14ac:dyDescent="0.2">
      <c r="A53" s="55"/>
      <c r="B53" s="55"/>
      <c r="C53" s="55"/>
      <c r="D53" s="55"/>
      <c r="E53" s="55"/>
      <c r="F53" s="55"/>
      <c r="G53" s="55"/>
      <c r="H53" s="55"/>
      <c r="I53" s="55"/>
      <c r="J53" s="55"/>
      <c r="K53" s="55"/>
      <c r="L53" s="55"/>
    </row>
    <row r="54" spans="1:12" x14ac:dyDescent="0.2">
      <c r="A54" s="55"/>
      <c r="B54" s="55"/>
      <c r="C54" s="55"/>
      <c r="D54" s="55"/>
      <c r="E54" s="55"/>
      <c r="F54" s="55"/>
      <c r="G54" s="55"/>
      <c r="H54" s="55"/>
      <c r="I54" s="55"/>
      <c r="J54" s="55"/>
      <c r="K54" s="55"/>
      <c r="L54" s="55"/>
    </row>
    <row r="55" spans="1:12" x14ac:dyDescent="0.2">
      <c r="A55" s="55"/>
      <c r="B55" s="55"/>
      <c r="C55" s="55"/>
      <c r="D55" s="55"/>
      <c r="E55" s="55"/>
      <c r="F55" s="55"/>
      <c r="G55" s="55"/>
      <c r="H55" s="55"/>
      <c r="I55" s="55"/>
      <c r="J55" s="55"/>
      <c r="K55" s="55"/>
      <c r="L55" s="55"/>
    </row>
    <row r="56" spans="1:12" x14ac:dyDescent="0.2">
      <c r="A56" s="55"/>
      <c r="B56" s="55"/>
      <c r="C56" s="55"/>
      <c r="D56" s="55"/>
      <c r="E56" s="55"/>
      <c r="F56" s="55"/>
      <c r="G56" s="55"/>
      <c r="H56" s="55"/>
      <c r="I56" s="55"/>
      <c r="J56" s="55"/>
      <c r="K56" s="55"/>
      <c r="L56" s="55"/>
    </row>
    <row r="57" spans="1:12" x14ac:dyDescent="0.2">
      <c r="A57" s="55"/>
      <c r="B57" s="55"/>
      <c r="C57" s="55"/>
      <c r="D57" s="55"/>
      <c r="E57" s="55"/>
      <c r="F57" s="55"/>
      <c r="G57" s="55"/>
      <c r="H57" s="55"/>
      <c r="I57" s="55"/>
      <c r="J57" s="55"/>
      <c r="K57" s="55"/>
      <c r="L57" s="55"/>
    </row>
  </sheetData>
  <sheetProtection algorithmName="SHA-512" hashValue="Sojhfgb/DfwbVqc3Yu0aFfk19M6kF3shcsNbvi26NRMH14i8AF2UVSnVbkRaHkmqR0zj2vCtRQQpaDxjVO3+DQ==" saltValue="cgagz70XhkMu/Mu53VxUhQ==" spinCount="100000" sheet="1" objects="1" scenarios="1"/>
  <printOptions horizontalCentered="1"/>
  <pageMargins left="0.23622047244094491" right="0.23622047244094491" top="0" bottom="0.39370078740157483" header="0" footer="0.11811023622047245"/>
  <pageSetup paperSize="9" orientation="portrait" horizontalDpi="1200" verticalDpi="1200" r:id="rId1"/>
  <headerFooter>
    <oddFooter>&amp;LWestpac Banking Corporation ABN 33 007 457 141&amp;RRedistributed position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F08E5-490A-4979-A831-6E2AB2D86CBB}">
  <sheetPr>
    <tabColor rgb="FFD5002B"/>
  </sheetPr>
  <dimension ref="A1:I62"/>
  <sheetViews>
    <sheetView showGridLines="0" showRowColHeaders="0" workbookViewId="0"/>
  </sheetViews>
  <sheetFormatPr defaultRowHeight="14.25" x14ac:dyDescent="0.2"/>
  <cols>
    <col min="1" max="1" width="8.625" customWidth="1"/>
    <col min="2" max="2" width="1.625" style="4" customWidth="1"/>
    <col min="3" max="3" width="24" style="4" customWidth="1"/>
    <col min="4" max="4" width="12.625" customWidth="1"/>
    <col min="5" max="5" width="1.625" customWidth="1"/>
    <col min="6" max="6" width="12.625" customWidth="1"/>
    <col min="7" max="7" width="1.625" customWidth="1"/>
    <col min="8" max="8" width="12.625" customWidth="1"/>
    <col min="9" max="9" width="1.625" customWidth="1"/>
    <col min="10" max="10" width="14.25" customWidth="1"/>
  </cols>
  <sheetData>
    <row r="1" spans="1:9" x14ac:dyDescent="0.2">
      <c r="A1" s="55"/>
      <c r="B1" s="55"/>
      <c r="C1" s="55"/>
      <c r="D1" s="55"/>
      <c r="E1" s="55"/>
      <c r="F1" s="55"/>
      <c r="G1" s="55"/>
      <c r="H1" s="55"/>
      <c r="I1" s="55"/>
    </row>
    <row r="2" spans="1:9" x14ac:dyDescent="0.2">
      <c r="A2" s="55"/>
      <c r="B2" s="55"/>
      <c r="C2" s="55"/>
      <c r="D2" s="55"/>
      <c r="E2" s="55"/>
      <c r="F2" s="55"/>
      <c r="G2" s="55"/>
      <c r="H2" s="55"/>
      <c r="I2" s="55"/>
    </row>
    <row r="3" spans="1:9" x14ac:dyDescent="0.2">
      <c r="A3" s="55"/>
      <c r="B3" s="55"/>
      <c r="C3" s="55"/>
      <c r="D3" s="55"/>
      <c r="E3" s="55"/>
      <c r="F3" s="55"/>
      <c r="G3" s="55"/>
      <c r="H3" s="55"/>
      <c r="I3" s="55"/>
    </row>
    <row r="4" spans="1:9" x14ac:dyDescent="0.2">
      <c r="A4" s="55"/>
      <c r="B4" s="55"/>
      <c r="C4" s="55"/>
      <c r="D4" s="55"/>
      <c r="E4" s="55"/>
      <c r="F4" s="55"/>
      <c r="G4" s="55"/>
      <c r="H4" s="55"/>
      <c r="I4" s="55"/>
    </row>
    <row r="5" spans="1:9" x14ac:dyDescent="0.2">
      <c r="A5" s="55"/>
      <c r="B5" s="55"/>
      <c r="C5" s="55"/>
      <c r="D5" s="55"/>
      <c r="E5" s="55"/>
      <c r="F5" s="55"/>
      <c r="G5" s="55"/>
      <c r="H5" s="55"/>
      <c r="I5" s="55"/>
    </row>
    <row r="6" spans="1:9" x14ac:dyDescent="0.2">
      <c r="A6" s="55"/>
      <c r="B6" s="55"/>
      <c r="C6" s="55"/>
      <c r="D6" s="55"/>
      <c r="E6" s="55"/>
      <c r="F6" s="55"/>
      <c r="G6" s="55"/>
      <c r="H6" s="55"/>
      <c r="I6" s="55"/>
    </row>
    <row r="7" spans="1:9" ht="50.25" x14ac:dyDescent="0.7">
      <c r="A7" s="55"/>
      <c r="B7" s="156"/>
      <c r="C7" s="156"/>
      <c r="D7" s="55"/>
      <c r="E7" s="55"/>
      <c r="F7" s="55"/>
      <c r="G7" s="55"/>
      <c r="H7" s="55"/>
      <c r="I7" s="55"/>
    </row>
    <row r="8" spans="1:9" x14ac:dyDescent="0.2">
      <c r="A8" s="55"/>
      <c r="B8" s="55"/>
      <c r="C8" s="55"/>
      <c r="D8" s="55"/>
      <c r="E8" s="55"/>
      <c r="F8" s="55"/>
      <c r="G8" s="55"/>
      <c r="H8" s="55"/>
      <c r="I8" s="55"/>
    </row>
    <row r="9" spans="1:9" s="4" customFormat="1" x14ac:dyDescent="0.2">
      <c r="A9" s="123"/>
      <c r="B9" s="157"/>
      <c r="C9" s="157"/>
      <c r="D9" s="158"/>
      <c r="E9" s="158"/>
      <c r="F9" s="158"/>
      <c r="G9" s="158"/>
      <c r="H9" s="55"/>
      <c r="I9" s="55"/>
    </row>
    <row r="10" spans="1:9" s="4" customFormat="1" x14ac:dyDescent="0.2">
      <c r="A10" s="123"/>
      <c r="B10" s="157"/>
      <c r="C10" s="157"/>
      <c r="D10" s="158"/>
      <c r="E10" s="158"/>
      <c r="F10" s="158"/>
      <c r="G10" s="158"/>
      <c r="H10" s="55"/>
      <c r="I10" s="55"/>
    </row>
    <row r="11" spans="1:9" s="4" customFormat="1" x14ac:dyDescent="0.2">
      <c r="A11" s="123"/>
      <c r="B11" s="157"/>
      <c r="C11" s="157"/>
      <c r="D11" s="158"/>
      <c r="E11" s="158"/>
      <c r="F11" s="158"/>
      <c r="G11" s="158"/>
      <c r="H11" s="55"/>
      <c r="I11" s="55"/>
    </row>
    <row r="12" spans="1:9" s="4" customFormat="1" x14ac:dyDescent="0.2">
      <c r="A12" s="123"/>
      <c r="B12" s="157"/>
      <c r="C12" s="157"/>
      <c r="D12" s="158"/>
      <c r="E12" s="158"/>
      <c r="F12" s="158"/>
      <c r="G12" s="158"/>
      <c r="H12" s="55"/>
      <c r="I12" s="55"/>
    </row>
    <row r="13" spans="1:9" s="4" customFormat="1" x14ac:dyDescent="0.2">
      <c r="A13" s="123"/>
      <c r="B13" s="157"/>
      <c r="C13" s="157"/>
      <c r="D13" s="158"/>
      <c r="E13" s="158"/>
      <c r="F13" s="158"/>
      <c r="G13" s="158"/>
      <c r="H13" s="55"/>
      <c r="I13" s="55"/>
    </row>
    <row r="14" spans="1:9" ht="15" x14ac:dyDescent="0.2">
      <c r="A14" s="123"/>
      <c r="B14" s="159"/>
      <c r="C14" s="125" t="s">
        <v>80</v>
      </c>
      <c r="D14" s="126"/>
      <c r="E14" s="126"/>
      <c r="F14" s="126"/>
      <c r="I14" s="55"/>
    </row>
    <row r="15" spans="1:9" ht="45" customHeight="1" x14ac:dyDescent="0.2">
      <c r="A15" s="123"/>
      <c r="B15" s="160"/>
      <c r="C15" s="209" t="str">
        <f>IF(OR((AND('2.1 FT cost'!D40&gt;0,'2.2 PT cost'!G43&gt;0))=TRUE,(AND('2.1 FT cost'!D40&gt;0,'2.3 Casual cost'!G41&gt;0))=TRUE,(AND('2.2 PT cost'!G43&gt;0,'2.3 Casual cost'!G41&gt;0))=TRUE),IF('2.1 FT cost'!D40=0,IF('2.2 PT cost'!G43=0,"The figures shown are only for Causal Costs only, as the spreadsheet assumes only 1 employee cost will be completed.","The figures shown are only for Part Time cost only,  as the spreadsheet assumes only 1 employee cost will be completed."),"The figures shown are only for Full Time cost only, as the spreadsheet assumes only 1 employee cost will be completed."),"")</f>
        <v/>
      </c>
      <c r="D15" s="210"/>
      <c r="E15" s="210"/>
      <c r="F15" s="210"/>
      <c r="I15" s="55"/>
    </row>
    <row r="16" spans="1:9" x14ac:dyDescent="0.2">
      <c r="A16" s="123"/>
      <c r="B16" s="160"/>
      <c r="C16" s="161" t="s">
        <v>49</v>
      </c>
      <c r="D16" s="40">
        <f>IF('2.1 FT cost'!D40=0,IF('2.2 PT cost'!G43=0,'2.3 Casual cost'!G41,'2.2 PT cost'!G43),'2.1 FT cost'!D40)</f>
        <v>0</v>
      </c>
      <c r="E16" s="160"/>
      <c r="F16" s="162"/>
      <c r="I16" s="55"/>
    </row>
    <row r="17" spans="1:9" s="4" customFormat="1" x14ac:dyDescent="0.2">
      <c r="A17" s="123"/>
      <c r="B17" s="160"/>
      <c r="C17" s="130"/>
      <c r="D17" s="128"/>
      <c r="E17" s="128"/>
      <c r="F17" s="163"/>
      <c r="I17" s="55"/>
    </row>
    <row r="18" spans="1:9" x14ac:dyDescent="0.2">
      <c r="A18" s="123"/>
      <c r="B18" s="160"/>
      <c r="C18" s="63" t="s">
        <v>48</v>
      </c>
      <c r="D18" s="164">
        <f>IF('2.1. FT available hours'!G29=0,IF('2.2 PT cost'!G47=0,'2.3 Casual cost'!G45,'2.2 PT cost'!G47),'2.1. FT available hours'!G29)</f>
        <v>0</v>
      </c>
      <c r="E18" s="165" t="s">
        <v>47</v>
      </c>
      <c r="F18" s="166" t="s">
        <v>46</v>
      </c>
      <c r="I18" s="55"/>
    </row>
    <row r="19" spans="1:9" s="4" customFormat="1" x14ac:dyDescent="0.2">
      <c r="A19" s="123"/>
      <c r="B19" s="160"/>
      <c r="C19" s="130"/>
      <c r="D19" s="128"/>
      <c r="E19" s="128"/>
      <c r="F19" s="163"/>
      <c r="I19" s="55"/>
    </row>
    <row r="20" spans="1:9" x14ac:dyDescent="0.2">
      <c r="A20" s="123"/>
      <c r="B20" s="160"/>
      <c r="C20" s="63" t="s">
        <v>65</v>
      </c>
      <c r="D20" s="164">
        <f>IF('2.1. FT available hours'!G49=0,IF('2.2 PT cost'!G68=0,'2.3 Casual cost'!G65,'2.2 PT cost'!G47),'2.1. FT available hours'!G49)</f>
        <v>0</v>
      </c>
      <c r="E20" s="167" t="s">
        <v>47</v>
      </c>
      <c r="F20" s="166" t="s">
        <v>46</v>
      </c>
      <c r="I20" s="55"/>
    </row>
    <row r="21" spans="1:9" s="4" customFormat="1" x14ac:dyDescent="0.2">
      <c r="A21" s="123"/>
      <c r="B21" s="160"/>
      <c r="C21" s="63"/>
      <c r="D21" s="166"/>
      <c r="E21" s="136"/>
      <c r="F21" s="136"/>
      <c r="I21" s="55"/>
    </row>
    <row r="22" spans="1:9" s="4" customFormat="1" x14ac:dyDescent="0.2">
      <c r="A22" s="157"/>
      <c r="B22" s="157"/>
      <c r="C22" s="82"/>
      <c r="D22" s="193"/>
      <c r="E22" s="144"/>
      <c r="F22" s="144"/>
      <c r="G22" s="194"/>
      <c r="H22" s="194"/>
      <c r="I22" s="55"/>
    </row>
    <row r="23" spans="1:9" s="4" customFormat="1" x14ac:dyDescent="0.2">
      <c r="A23" s="123"/>
      <c r="B23" s="157"/>
      <c r="C23" s="157"/>
      <c r="D23" s="158"/>
      <c r="E23" s="158"/>
      <c r="F23" s="168"/>
      <c r="G23" s="158"/>
      <c r="H23" s="55"/>
      <c r="I23" s="55"/>
    </row>
    <row r="24" spans="1:9" s="4" customFormat="1" x14ac:dyDescent="0.2">
      <c r="A24" s="123"/>
      <c r="B24" s="169"/>
      <c r="C24" s="125" t="s">
        <v>79</v>
      </c>
      <c r="D24" s="126"/>
      <c r="E24" s="126"/>
      <c r="F24" s="170"/>
      <c r="G24" s="126"/>
      <c r="H24" s="126"/>
      <c r="I24" s="126"/>
    </row>
    <row r="25" spans="1:9" s="4" customFormat="1" x14ac:dyDescent="0.2">
      <c r="A25" s="123"/>
      <c r="B25" s="36"/>
      <c r="C25" s="132"/>
      <c r="D25" s="136"/>
      <c r="E25" s="136"/>
      <c r="F25" s="136"/>
      <c r="G25" s="136"/>
      <c r="H25" s="136"/>
      <c r="I25" s="185"/>
    </row>
    <row r="26" spans="1:9" s="4" customFormat="1" x14ac:dyDescent="0.2">
      <c r="A26" s="123"/>
      <c r="B26" s="36"/>
      <c r="C26" s="36"/>
      <c r="D26" s="188" t="s">
        <v>56</v>
      </c>
      <c r="E26" s="188"/>
      <c r="F26" s="188" t="s">
        <v>35</v>
      </c>
      <c r="G26" s="188"/>
      <c r="H26" s="139" t="str">
        <f>+'3. Sales needed'!I12</f>
        <v>Unit name</v>
      </c>
      <c r="I26" s="139"/>
    </row>
    <row r="27" spans="1:9" s="4" customFormat="1" x14ac:dyDescent="0.2">
      <c r="A27" s="123"/>
      <c r="B27" s="36"/>
      <c r="C27" s="36"/>
      <c r="D27" s="136"/>
      <c r="E27" s="136"/>
      <c r="F27" s="136"/>
      <c r="G27" s="136"/>
      <c r="H27" s="185"/>
      <c r="I27" s="191"/>
    </row>
    <row r="28" spans="1:9" s="4" customFormat="1" x14ac:dyDescent="0.2">
      <c r="A28" s="123"/>
      <c r="B28" s="36"/>
      <c r="C28" s="36" t="s">
        <v>72</v>
      </c>
      <c r="D28" s="149">
        <f>IF('3. Sales needed'!E37=0,0,'3. Sales needed'!E37)</f>
        <v>0</v>
      </c>
      <c r="E28" s="136"/>
      <c r="F28" s="150">
        <f>IF('3. Sales needed'!G37=0,0,'3. Sales needed'!G37)</f>
        <v>0</v>
      </c>
      <c r="G28" s="136"/>
      <c r="H28" s="150">
        <f>IF('3. Sales needed'!I37=0,0,'3. Sales needed'!I37)</f>
        <v>0</v>
      </c>
      <c r="I28" s="192"/>
    </row>
    <row r="29" spans="1:9" s="4" customFormat="1" x14ac:dyDescent="0.2">
      <c r="A29" s="123"/>
      <c r="B29" s="36"/>
      <c r="C29" s="36"/>
      <c r="D29" s="136"/>
      <c r="E29" s="136"/>
      <c r="F29" s="136"/>
      <c r="G29" s="136"/>
      <c r="H29" s="136"/>
      <c r="I29" s="184"/>
    </row>
    <row r="30" spans="1:9" s="4" customFormat="1" x14ac:dyDescent="0.2">
      <c r="A30" s="123"/>
      <c r="B30" s="36"/>
      <c r="C30" s="36" t="s">
        <v>73</v>
      </c>
      <c r="D30" s="149">
        <f>IF('3. Sales needed'!E39=0,0,'3. Sales needed'!E39)</f>
        <v>0</v>
      </c>
      <c r="E30" s="136"/>
      <c r="F30" s="150">
        <f>IF('3. Sales needed'!G39=0,0,'3. Sales needed'!G39)</f>
        <v>0</v>
      </c>
      <c r="G30" s="136"/>
      <c r="H30" s="150">
        <f>IF('3. Sales needed'!I39=0,0,'3. Sales needed'!I39)</f>
        <v>0</v>
      </c>
      <c r="I30" s="192"/>
    </row>
    <row r="31" spans="1:9" s="4" customFormat="1" x14ac:dyDescent="0.2">
      <c r="A31" s="123"/>
      <c r="B31" s="36"/>
      <c r="C31" s="36"/>
      <c r="D31" s="136"/>
      <c r="E31" s="136"/>
      <c r="F31" s="136"/>
      <c r="G31" s="136"/>
      <c r="H31" s="136"/>
      <c r="I31" s="184"/>
    </row>
    <row r="32" spans="1:9" s="4" customFormat="1" x14ac:dyDescent="0.2">
      <c r="A32" s="123"/>
      <c r="B32" s="36"/>
      <c r="C32" s="36" t="s">
        <v>74</v>
      </c>
      <c r="D32" s="149">
        <f>IF('3. Sales needed'!E41=0,0,'3. Sales needed'!E41)</f>
        <v>0</v>
      </c>
      <c r="E32" s="136"/>
      <c r="F32" s="150">
        <f>IF('3. Sales needed'!G41=0,0,'3. Sales needed'!G41)</f>
        <v>0</v>
      </c>
      <c r="G32" s="136"/>
      <c r="H32" s="150">
        <f>IF('3. Sales needed'!I41=0,0,'3. Sales needed'!I41)</f>
        <v>0</v>
      </c>
      <c r="I32" s="192"/>
    </row>
    <row r="33" spans="1:9" s="4" customFormat="1" x14ac:dyDescent="0.2">
      <c r="A33" s="123"/>
      <c r="B33" s="36"/>
      <c r="C33" s="36"/>
      <c r="D33" s="136"/>
      <c r="E33" s="136"/>
      <c r="F33" s="136"/>
      <c r="G33" s="136"/>
      <c r="H33" s="136"/>
      <c r="I33" s="184"/>
    </row>
    <row r="34" spans="1:9" s="4" customFormat="1" x14ac:dyDescent="0.2">
      <c r="A34" s="123"/>
      <c r="B34" s="36"/>
      <c r="C34" s="36" t="s">
        <v>75</v>
      </c>
      <c r="D34" s="149">
        <f>IF('3. Sales needed'!E43=0,0,'3. Sales needed'!E43)</f>
        <v>0</v>
      </c>
      <c r="E34" s="136"/>
      <c r="F34" s="150">
        <f>IF('3. Sales needed'!G43=0,0,'3. Sales needed'!G43)</f>
        <v>0</v>
      </c>
      <c r="G34" s="136"/>
      <c r="H34" s="150">
        <f>IF('3. Sales needed'!I43=0,0,'3. Sales needed'!I43)</f>
        <v>0</v>
      </c>
      <c r="I34" s="192"/>
    </row>
    <row r="35" spans="1:9" s="4" customFormat="1" x14ac:dyDescent="0.2">
      <c r="A35" s="123"/>
      <c r="B35" s="132"/>
      <c r="C35" s="132"/>
      <c r="D35" s="151"/>
      <c r="E35" s="151"/>
      <c r="F35" s="151"/>
      <c r="G35" s="151"/>
      <c r="H35" s="151"/>
      <c r="I35" s="152"/>
    </row>
    <row r="36" spans="1:9" s="4" customFormat="1" x14ac:dyDescent="0.2">
      <c r="A36" s="123"/>
      <c r="B36" s="157"/>
      <c r="C36" s="157"/>
      <c r="D36" s="158"/>
      <c r="E36" s="158"/>
      <c r="F36" s="168"/>
      <c r="G36" s="158"/>
      <c r="H36" s="55"/>
      <c r="I36" s="55"/>
    </row>
    <row r="37" spans="1:9" x14ac:dyDescent="0.2">
      <c r="A37" s="123"/>
      <c r="B37" s="157"/>
      <c r="C37" s="157"/>
      <c r="D37" s="171"/>
      <c r="E37" s="145"/>
      <c r="F37" s="172"/>
      <c r="G37" s="145"/>
      <c r="H37" s="55"/>
      <c r="I37" s="55"/>
    </row>
    <row r="38" spans="1:9" x14ac:dyDescent="0.2">
      <c r="A38" s="123"/>
      <c r="B38" s="157"/>
      <c r="C38" s="157"/>
      <c r="D38" s="171"/>
      <c r="E38" s="145"/>
      <c r="F38" s="172"/>
      <c r="G38" s="145"/>
      <c r="H38" s="55"/>
      <c r="I38" s="55"/>
    </row>
    <row r="39" spans="1:9" x14ac:dyDescent="0.2">
      <c r="A39" s="123"/>
      <c r="B39" s="157"/>
      <c r="C39" s="157"/>
      <c r="D39" s="171"/>
      <c r="E39" s="173"/>
      <c r="F39" s="174"/>
      <c r="G39" s="145"/>
      <c r="H39" s="55"/>
      <c r="I39" s="55"/>
    </row>
    <row r="40" spans="1:9" x14ac:dyDescent="0.2">
      <c r="A40" s="123"/>
      <c r="B40" s="157"/>
      <c r="C40" s="157"/>
      <c r="D40" s="175"/>
      <c r="E40" s="175"/>
      <c r="F40" s="158"/>
      <c r="G40" s="145"/>
      <c r="H40" s="55"/>
      <c r="I40" s="55"/>
    </row>
    <row r="41" spans="1:9" x14ac:dyDescent="0.2">
      <c r="A41" s="123"/>
      <c r="B41" s="157"/>
      <c r="C41" s="157"/>
      <c r="D41" s="176"/>
      <c r="E41" s="176"/>
      <c r="F41" s="174"/>
      <c r="G41" s="145"/>
      <c r="H41" s="55"/>
      <c r="I41" s="55"/>
    </row>
    <row r="42" spans="1:9" x14ac:dyDescent="0.2">
      <c r="A42" s="123"/>
      <c r="B42" s="157"/>
      <c r="C42" s="157"/>
      <c r="D42" s="144"/>
      <c r="E42" s="144"/>
      <c r="F42" s="144"/>
      <c r="G42" s="145"/>
      <c r="H42" s="55"/>
      <c r="I42" s="55"/>
    </row>
    <row r="43" spans="1:9" x14ac:dyDescent="0.2">
      <c r="A43" s="123"/>
      <c r="B43" s="157"/>
      <c r="C43" s="157"/>
      <c r="D43" s="144"/>
      <c r="E43" s="144"/>
      <c r="F43" s="144"/>
      <c r="G43" s="145"/>
      <c r="H43" s="55"/>
      <c r="I43" s="55"/>
    </row>
    <row r="44" spans="1:9" x14ac:dyDescent="0.2">
      <c r="A44" s="123"/>
      <c r="B44" s="157"/>
      <c r="C44" s="157"/>
      <c r="D44" s="144"/>
      <c r="E44" s="144"/>
      <c r="F44" s="144"/>
      <c r="G44" s="145"/>
      <c r="H44" s="55"/>
      <c r="I44" s="55"/>
    </row>
    <row r="45" spans="1:9" x14ac:dyDescent="0.2">
      <c r="A45" s="123"/>
      <c r="B45" s="157"/>
      <c r="C45" s="157"/>
      <c r="D45" s="144"/>
      <c r="E45" s="144"/>
      <c r="F45" s="144"/>
      <c r="G45" s="145"/>
      <c r="H45" s="55"/>
      <c r="I45" s="55"/>
    </row>
    <row r="46" spans="1:9" x14ac:dyDescent="0.2">
      <c r="A46" s="123"/>
      <c r="B46" s="157"/>
      <c r="C46" s="157"/>
      <c r="D46" s="144"/>
      <c r="E46" s="144"/>
      <c r="F46" s="144"/>
      <c r="G46" s="145"/>
      <c r="H46" s="55"/>
      <c r="I46" s="55"/>
    </row>
    <row r="47" spans="1:9" x14ac:dyDescent="0.2">
      <c r="A47" s="123"/>
      <c r="B47" s="157"/>
      <c r="C47" s="157"/>
      <c r="D47" s="144"/>
      <c r="E47" s="144"/>
      <c r="F47" s="144"/>
      <c r="G47" s="145"/>
      <c r="H47" s="55"/>
      <c r="I47" s="55"/>
    </row>
    <row r="48" spans="1:9" x14ac:dyDescent="0.2">
      <c r="A48" s="123"/>
      <c r="B48" s="157"/>
      <c r="C48" s="157"/>
      <c r="D48" s="144"/>
      <c r="E48" s="144"/>
      <c r="F48" s="144"/>
      <c r="G48" s="145"/>
      <c r="H48" s="55"/>
      <c r="I48" s="55"/>
    </row>
    <row r="49" spans="1:9" x14ac:dyDescent="0.2">
      <c r="A49" s="123"/>
      <c r="B49" s="157"/>
      <c r="C49" s="157"/>
      <c r="D49" s="144"/>
      <c r="E49" s="144"/>
      <c r="F49" s="144"/>
      <c r="G49" s="145"/>
      <c r="H49" s="55"/>
      <c r="I49" s="55"/>
    </row>
    <row r="50" spans="1:9" x14ac:dyDescent="0.2">
      <c r="A50" s="123"/>
      <c r="B50" s="157"/>
      <c r="C50" s="157"/>
      <c r="D50" s="144"/>
      <c r="E50" s="173"/>
      <c r="F50" s="144"/>
      <c r="G50" s="145"/>
      <c r="H50" s="55"/>
      <c r="I50" s="55"/>
    </row>
    <row r="51" spans="1:9" x14ac:dyDescent="0.2">
      <c r="A51" s="123"/>
      <c r="B51" s="157"/>
      <c r="C51" s="157"/>
      <c r="D51" s="144"/>
      <c r="E51" s="144"/>
      <c r="F51" s="144"/>
      <c r="G51" s="145"/>
      <c r="H51" s="55"/>
      <c r="I51" s="55"/>
    </row>
    <row r="52" spans="1:9" x14ac:dyDescent="0.2">
      <c r="A52" s="123"/>
      <c r="B52" s="157"/>
      <c r="C52" s="157"/>
      <c r="D52" s="144"/>
      <c r="E52" s="177"/>
      <c r="F52" s="144"/>
      <c r="G52" s="145"/>
      <c r="H52" s="55"/>
      <c r="I52" s="55"/>
    </row>
    <row r="53" spans="1:9" x14ac:dyDescent="0.2">
      <c r="A53" s="123"/>
      <c r="B53" s="157"/>
      <c r="C53" s="157"/>
      <c r="D53" s="144"/>
      <c r="E53" s="144"/>
      <c r="F53" s="144"/>
      <c r="G53" s="145"/>
      <c r="H53" s="55"/>
      <c r="I53" s="55"/>
    </row>
    <row r="54" spans="1:9" x14ac:dyDescent="0.2">
      <c r="A54" s="123"/>
      <c r="B54" s="157"/>
      <c r="C54" s="157"/>
      <c r="D54" s="178"/>
      <c r="E54" s="178"/>
      <c r="F54" s="178"/>
      <c r="G54" s="145"/>
      <c r="H54" s="55"/>
      <c r="I54" s="55"/>
    </row>
    <row r="55" spans="1:9" x14ac:dyDescent="0.2">
      <c r="A55" s="21"/>
      <c r="B55" s="21"/>
      <c r="C55" s="21"/>
      <c r="D55" s="21"/>
      <c r="E55" s="21"/>
      <c r="F55" s="21"/>
      <c r="G55" s="21"/>
      <c r="H55" s="55"/>
      <c r="I55" s="55"/>
    </row>
    <row r="56" spans="1:9" x14ac:dyDescent="0.2">
      <c r="A56" s="55"/>
      <c r="B56" s="55"/>
      <c r="C56" s="55"/>
      <c r="D56" s="55"/>
      <c r="E56" s="55"/>
      <c r="F56" s="55"/>
      <c r="G56" s="55"/>
      <c r="H56" s="55"/>
      <c r="I56" s="55"/>
    </row>
    <row r="57" spans="1:9" x14ac:dyDescent="0.2">
      <c r="A57" s="55"/>
      <c r="B57" s="55"/>
      <c r="C57" s="55"/>
      <c r="D57" s="55"/>
      <c r="E57" s="55"/>
      <c r="F57" s="55"/>
      <c r="G57" s="55"/>
      <c r="H57" s="55"/>
      <c r="I57" s="55"/>
    </row>
    <row r="58" spans="1:9" x14ac:dyDescent="0.2">
      <c r="A58" s="55"/>
      <c r="B58" s="55"/>
      <c r="C58" s="55"/>
      <c r="D58" s="55"/>
      <c r="E58" s="55"/>
      <c r="F58" s="55"/>
      <c r="G58" s="55"/>
      <c r="H58" s="55"/>
      <c r="I58" s="55"/>
    </row>
    <row r="59" spans="1:9" x14ac:dyDescent="0.2">
      <c r="A59" s="55"/>
      <c r="B59" s="55"/>
      <c r="C59" s="55"/>
      <c r="D59" s="55"/>
      <c r="E59" s="55"/>
      <c r="F59" s="55"/>
      <c r="G59" s="55"/>
      <c r="H59" s="55"/>
      <c r="I59" s="55"/>
    </row>
    <row r="60" spans="1:9" x14ac:dyDescent="0.2">
      <c r="A60" s="55"/>
      <c r="B60" s="55"/>
      <c r="C60" s="55"/>
      <c r="D60" s="55"/>
      <c r="E60" s="55"/>
      <c r="F60" s="55"/>
      <c r="G60" s="55"/>
      <c r="H60" s="55"/>
      <c r="I60" s="55"/>
    </row>
    <row r="61" spans="1:9" x14ac:dyDescent="0.2">
      <c r="A61" s="55"/>
      <c r="B61" s="55"/>
      <c r="C61" s="55"/>
      <c r="D61" s="55"/>
      <c r="E61" s="55"/>
      <c r="F61" s="55"/>
      <c r="G61" s="55"/>
      <c r="H61" s="55"/>
      <c r="I61" s="55"/>
    </row>
    <row r="62" spans="1:9" x14ac:dyDescent="0.2">
      <c r="A62" s="55"/>
      <c r="B62" s="55"/>
      <c r="C62" s="55"/>
      <c r="D62" s="55"/>
      <c r="E62" s="55"/>
      <c r="F62" s="55"/>
      <c r="G62" s="55"/>
      <c r="H62" s="55"/>
      <c r="I62" s="55"/>
    </row>
  </sheetData>
  <sheetProtection algorithmName="SHA-512" hashValue="Zm9w/19I2Nt5MQ2yuHk1ilWn03ib8XYq1TOO6GB3slXlOa8nCrMjkcKodyDozuxBhpHm6p6P2nLSwQ4h1rmLDg==" saltValue="hAay52kyV2MsKgZm/Y1OQw==" spinCount="100000" sheet="1" objects="1" scenarios="1"/>
  <mergeCells count="1">
    <mergeCell ref="C15:F15"/>
  </mergeCells>
  <printOptions horizontalCentered="1"/>
  <pageMargins left="0" right="0" top="0.74803149606299213" bottom="0.74803149606299213" header="0.31496062992125984" footer="0.11811023622047245"/>
  <pageSetup paperSize="9" orientation="portrait" r:id="rId1"/>
  <headerFooter>
    <oddFooter>&amp;LWestpac Banking Corporation ABN 33 007 457 141&amp;R&amp;A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5002B"/>
  </sheetPr>
  <dimension ref="A1:G34"/>
  <sheetViews>
    <sheetView showGridLines="0" zoomScaleNormal="100" workbookViewId="0"/>
  </sheetViews>
  <sheetFormatPr defaultRowHeight="14.25" x14ac:dyDescent="0.2"/>
  <cols>
    <col min="1" max="1" width="2.625" customWidth="1"/>
    <col min="2" max="2" width="9.625" style="2" customWidth="1"/>
    <col min="3" max="3" width="27.625" customWidth="1"/>
    <col min="4" max="4" width="10.625" style="2" customWidth="1"/>
    <col min="5" max="5" width="27.625" customWidth="1"/>
    <col min="6" max="6" width="10.625" style="2" customWidth="1"/>
    <col min="7" max="7" width="2.625" customWidth="1"/>
  </cols>
  <sheetData>
    <row r="1" spans="1:7" ht="15" customHeight="1" x14ac:dyDescent="0.2">
      <c r="A1" s="4"/>
      <c r="C1" s="4"/>
      <c r="E1" s="4"/>
      <c r="G1" s="4"/>
    </row>
    <row r="2" spans="1:7" ht="15" customHeight="1" x14ac:dyDescent="0.85">
      <c r="A2" s="4"/>
      <c r="C2" s="5"/>
      <c r="E2" s="4"/>
      <c r="G2" s="4"/>
    </row>
    <row r="3" spans="1:7" ht="15" customHeight="1" x14ac:dyDescent="0.2">
      <c r="A3" s="4"/>
      <c r="C3" s="4"/>
      <c r="E3" s="4"/>
      <c r="G3" s="4"/>
    </row>
    <row r="4" spans="1:7" ht="15" customHeight="1" x14ac:dyDescent="0.2">
      <c r="A4" s="4"/>
      <c r="C4" s="4"/>
      <c r="E4" s="4"/>
      <c r="G4" s="4"/>
    </row>
    <row r="5" spans="1:7" ht="15" customHeight="1" x14ac:dyDescent="0.2">
      <c r="A5" s="4"/>
      <c r="C5" s="4"/>
      <c r="E5" s="4"/>
      <c r="G5" s="4"/>
    </row>
    <row r="6" spans="1:7" ht="15" customHeight="1" x14ac:dyDescent="0.2">
      <c r="A6" s="4"/>
      <c r="C6" s="4"/>
      <c r="E6" s="4"/>
      <c r="G6" s="4"/>
    </row>
    <row r="7" spans="1:7" s="8" customFormat="1" ht="45" customHeight="1" x14ac:dyDescent="0.7">
      <c r="B7" s="180"/>
    </row>
    <row r="8" spans="1:7" ht="15" customHeight="1" x14ac:dyDescent="0.2">
      <c r="A8" s="4"/>
      <c r="C8" s="4"/>
      <c r="E8" s="4"/>
      <c r="G8" s="4"/>
    </row>
    <row r="9" spans="1:7" s="4" customFormat="1" ht="15" customHeight="1" x14ac:dyDescent="0.2">
      <c r="B9" s="2"/>
      <c r="D9" s="2"/>
      <c r="F9" s="2"/>
    </row>
    <row r="10" spans="1:7" ht="15" customHeight="1" x14ac:dyDescent="0.2">
      <c r="A10" s="4"/>
      <c r="B10" s="213"/>
      <c r="C10" s="4"/>
      <c r="E10" s="4"/>
      <c r="G10" s="4"/>
    </row>
    <row r="11" spans="1:7" ht="15" customHeight="1" x14ac:dyDescent="0.2">
      <c r="A11" s="4"/>
      <c r="C11" s="2"/>
      <c r="E11" s="2"/>
      <c r="G11" s="4"/>
    </row>
    <row r="12" spans="1:7" ht="15" customHeight="1" x14ac:dyDescent="0.2">
      <c r="A12" s="4"/>
      <c r="C12" s="212" t="s">
        <v>21</v>
      </c>
      <c r="E12" s="211" t="s">
        <v>24</v>
      </c>
      <c r="G12" s="4"/>
    </row>
    <row r="13" spans="1:7" ht="15" customHeight="1" x14ac:dyDescent="0.2">
      <c r="A13" s="4"/>
      <c r="C13" s="212"/>
      <c r="E13" s="211"/>
      <c r="G13" s="4"/>
    </row>
    <row r="14" spans="1:7" ht="15" customHeight="1" x14ac:dyDescent="0.2">
      <c r="A14" s="4"/>
      <c r="C14" s="10" t="s">
        <v>98</v>
      </c>
      <c r="E14" s="10" t="s">
        <v>100</v>
      </c>
      <c r="G14" s="4"/>
    </row>
    <row r="15" spans="1:7" ht="15" customHeight="1" x14ac:dyDescent="0.2">
      <c r="A15" s="4"/>
      <c r="C15" s="10" t="s">
        <v>99</v>
      </c>
      <c r="E15" s="10" t="s">
        <v>101</v>
      </c>
      <c r="G15" s="4"/>
    </row>
    <row r="16" spans="1:7" ht="15" customHeight="1" x14ac:dyDescent="0.2">
      <c r="A16" s="4"/>
      <c r="C16" s="10"/>
      <c r="E16" s="10"/>
      <c r="G16" s="4"/>
    </row>
    <row r="17" spans="1:7" ht="15" customHeight="1" x14ac:dyDescent="0.2">
      <c r="A17" s="4"/>
      <c r="C17" s="179" t="s">
        <v>22</v>
      </c>
      <c r="E17" s="197" t="s">
        <v>87</v>
      </c>
      <c r="G17" s="4"/>
    </row>
    <row r="18" spans="1:7" ht="15" customHeight="1" x14ac:dyDescent="0.2">
      <c r="A18" s="4"/>
      <c r="C18" s="179" t="s">
        <v>23</v>
      </c>
      <c r="E18" s="179" t="s">
        <v>25</v>
      </c>
      <c r="G18" s="4"/>
    </row>
    <row r="19" spans="1:7" ht="15" customHeight="1" x14ac:dyDescent="0.2">
      <c r="A19" s="4"/>
      <c r="C19" s="198" t="s">
        <v>88</v>
      </c>
      <c r="E19" s="179" t="s">
        <v>26</v>
      </c>
      <c r="G19" s="4"/>
    </row>
    <row r="20" spans="1:7" ht="15" customHeight="1" x14ac:dyDescent="0.2">
      <c r="A20" s="4"/>
      <c r="C20" s="179" t="s">
        <v>89</v>
      </c>
      <c r="E20" s="179" t="s">
        <v>86</v>
      </c>
      <c r="G20" s="19"/>
    </row>
    <row r="21" spans="1:7" ht="15" customHeight="1" x14ac:dyDescent="0.2">
      <c r="A21" s="4"/>
      <c r="C21" s="179" t="s">
        <v>90</v>
      </c>
      <c r="E21" s="179" t="s">
        <v>27</v>
      </c>
      <c r="G21" s="4"/>
    </row>
    <row r="22" spans="1:7" s="4" customFormat="1" ht="15" customHeight="1" x14ac:dyDescent="0.2">
      <c r="C22" s="179"/>
      <c r="E22" s="199"/>
    </row>
    <row r="23" spans="1:7" ht="15" customHeight="1" x14ac:dyDescent="0.2">
      <c r="A23" s="4"/>
      <c r="C23" s="10"/>
      <c r="E23" s="10"/>
      <c r="G23" s="4"/>
    </row>
    <row r="24" spans="1:7" ht="15" customHeight="1" x14ac:dyDescent="0.2">
      <c r="A24" s="4"/>
      <c r="C24" s="2"/>
      <c r="E24" s="2"/>
      <c r="G24" s="4"/>
    </row>
    <row r="25" spans="1:7" ht="15" customHeight="1" x14ac:dyDescent="0.2">
      <c r="A25" s="4"/>
      <c r="C25" s="4"/>
      <c r="E25" s="4"/>
      <c r="G25" s="4"/>
    </row>
    <row r="26" spans="1:7" ht="15" customHeight="1" x14ac:dyDescent="0.2">
      <c r="A26" s="4"/>
      <c r="C26" s="4"/>
      <c r="E26" s="4"/>
      <c r="G26" s="4"/>
    </row>
    <row r="27" spans="1:7" ht="15" customHeight="1" x14ac:dyDescent="0.2">
      <c r="A27" s="4"/>
      <c r="C27" s="4"/>
      <c r="D27" s="20"/>
      <c r="E27" s="4"/>
      <c r="G27" s="4"/>
    </row>
    <row r="28" spans="1:7" ht="15" customHeight="1" x14ac:dyDescent="0.2">
      <c r="A28" s="4"/>
      <c r="C28" s="4"/>
      <c r="E28" s="4"/>
      <c r="G28" s="4"/>
    </row>
    <row r="29" spans="1:7" ht="15" customHeight="1" x14ac:dyDescent="0.2">
      <c r="A29" s="4"/>
      <c r="C29" s="4"/>
      <c r="E29" s="4"/>
      <c r="G29" s="4"/>
    </row>
    <row r="30" spans="1:7" ht="15" customHeight="1" x14ac:dyDescent="0.2">
      <c r="A30" s="4"/>
      <c r="C30" s="4"/>
      <c r="E30" s="4"/>
      <c r="G30" s="4"/>
    </row>
    <row r="31" spans="1:7" ht="15" customHeight="1" x14ac:dyDescent="0.2">
      <c r="A31" s="4"/>
      <c r="C31" s="4"/>
      <c r="E31" s="4"/>
      <c r="G31" s="4"/>
    </row>
    <row r="32" spans="1:7" ht="15" customHeight="1" x14ac:dyDescent="0.2">
      <c r="A32" s="4"/>
      <c r="C32" s="4"/>
      <c r="E32" s="4"/>
      <c r="G32" s="4"/>
    </row>
    <row r="33" spans="1:7" ht="15" customHeight="1" x14ac:dyDescent="0.2">
      <c r="A33" s="4"/>
      <c r="C33" s="4"/>
      <c r="E33" s="4"/>
      <c r="G33" s="4"/>
    </row>
    <row r="34" spans="1:7" ht="15" customHeight="1" x14ac:dyDescent="0.2">
      <c r="A34" s="4"/>
      <c r="C34" s="4"/>
      <c r="E34" s="4"/>
      <c r="G34" s="4"/>
    </row>
  </sheetData>
  <sheetProtection algorithmName="SHA-512" hashValue="JbzjfpOHv+SkbI5FYLSGJsCJU8HKck63Nl65lYEpTxnKPuJQE1aw9WWFbs+4Tk+lfRlZFR5g0enmNBN+qLPFvA==" saltValue="qm6P5iAJowJyDHImFFRTkw==" spinCount="100000" sheet="1" objects="1" scenarios="1"/>
  <mergeCells count="2">
    <mergeCell ref="C12:C13"/>
    <mergeCell ref="E12:E13"/>
  </mergeCells>
  <hyperlinks>
    <hyperlink ref="C18" r:id="rId1" xr:uid="{991E7D31-4CEE-4C56-9EB6-47F25B963B19}"/>
    <hyperlink ref="E18" r:id="rId2" xr:uid="{562469A2-FBBC-4BB2-B7E4-1AE9F4289879}"/>
    <hyperlink ref="E19" r:id="rId3" xr:uid="{084D5FC5-55C8-4573-A0FE-27E7A2B1B02E}"/>
    <hyperlink ref="E20" r:id="rId4" display="Manage your merchant service" xr:uid="{98869E6A-EDA8-4EE7-AFDC-09BBD5A16616}"/>
    <hyperlink ref="C20" r:id="rId5" display="Manage cash flow" xr:uid="{2B8FF265-EE65-4A76-9116-0F2DE29599BA}"/>
    <hyperlink ref="C17" r:id="rId6" xr:uid="{3CC78A57-BF2E-4B69-919A-D764D93D4372}"/>
    <hyperlink ref="E21" r:id="rId7" xr:uid="{E4020940-6BDB-432E-9A96-359DCAD5FDC0}"/>
    <hyperlink ref="E17" r:id="rId8" xr:uid="{6961DE96-EB04-4D3E-A96B-C91CBDDE3D4E}"/>
    <hyperlink ref="C12:C13" r:id="rId9" display="Help for your business." xr:uid="{865BF998-CC84-47FF-BC4C-168C11C80EBC}"/>
    <hyperlink ref="C19" r:id="rId10" xr:uid="{D75A2EFC-DA0C-41EE-93D3-54E2C2547A1E}"/>
    <hyperlink ref="C21" r:id="rId11" xr:uid="{71C90BD8-7AA0-4A27-A95F-6EDB598DB1B5}"/>
  </hyperlinks>
  <printOptions horizontalCentered="1"/>
  <pageMargins left="0.23622047244094491" right="0.23622047244094491" top="0.74803149606299213" bottom="0.74803149606299213" header="0.31496062992125984" footer="0.31496062992125984"/>
  <pageSetup paperSize="9" fitToHeight="0" orientation="portrait" r:id="rId12"/>
  <headerFooter>
    <oddFooter>&amp;L&amp;10Westpac Banking Corporation ABN 33 007 457 141&amp;R&amp;10&amp;A</oddFooter>
  </headerFooter>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Welcome</vt:lpstr>
      <vt:lpstr>2.1 FT cost</vt:lpstr>
      <vt:lpstr>2.1. FT available hours</vt:lpstr>
      <vt:lpstr>2.2 PT cost</vt:lpstr>
      <vt:lpstr>2.3 Casual cost</vt:lpstr>
      <vt:lpstr>3. Sales needed</vt:lpstr>
      <vt:lpstr>4. Summary</vt:lpstr>
      <vt:lpstr>Help</vt:lpstr>
      <vt:lpstr>'2.1 FT cost'!Print_Area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Bron</dc:creator>
  <cp:lastModifiedBy>Rob J Lockhart</cp:lastModifiedBy>
  <cp:lastPrinted>2019-06-21T05:01:29Z</cp:lastPrinted>
  <dcterms:created xsi:type="dcterms:W3CDTF">2018-11-30T03:15:22Z</dcterms:created>
  <dcterms:modified xsi:type="dcterms:W3CDTF">2019-06-21T05:03:19Z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